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11.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trlProps/ctrlProp19.xml" ContentType="application/vnd.ms-excel.controlproperties+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trlProps/ctrlProp20.xml" ContentType="application/vnd.ms-excel.controlproperties+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codeName="ThisWorkbook"/>
  <bookViews>
    <workbookView xWindow="-120" yWindow="-120" windowWidth="29040" windowHeight="15840" tabRatio="907" activeTab="9"/>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r:id="rId10"/>
    <sheet name="Individuals" sheetId="6" r:id="rId11"/>
    <sheet name="Government" sheetId="10" state="hidden" r:id="rId12"/>
    <sheet name="Institutions" sheetId="11" state="hidden" r:id="rId13"/>
    <sheet name="FPIPromoter" sheetId="14" state="hidden" r:id="rId14"/>
    <sheet name="OtherForeign" sheetId="15" state="hidden" r:id="rId15"/>
    <sheet name="MutuaFund" sheetId="16" r:id="rId16"/>
    <sheet name="VentureCap" sheetId="17" state="hidden" r:id="rId17"/>
    <sheet name="AIF" sheetId="18" r:id="rId18"/>
    <sheet name="FVC" sheetId="19" state="hidden" r:id="rId19"/>
    <sheet name="FPI_Insti" sheetId="20" r:id="rId20"/>
    <sheet name="Bank_Insti" sheetId="21" r:id="rId21"/>
    <sheet name="Insurance" sheetId="22" state="hidden" r:id="rId22"/>
    <sheet name="Bodies Corporate" sheetId="71"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44525"/>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3" i="34" l="1"/>
  <c r="U23" i="34"/>
  <c r="O23" i="34"/>
  <c r="Q23" i="34" s="1"/>
  <c r="M23" i="34"/>
  <c r="X22" i="34"/>
  <c r="U22" i="34"/>
  <c r="O22" i="34"/>
  <c r="Q22" i="34" s="1"/>
  <c r="M22" i="34"/>
  <c r="X21" i="34"/>
  <c r="U21" i="34"/>
  <c r="O21" i="34"/>
  <c r="Q21" i="34" s="1"/>
  <c r="M21" i="34"/>
  <c r="X20" i="34"/>
  <c r="U20" i="34"/>
  <c r="O20" i="34"/>
  <c r="Q20" i="34" s="1"/>
  <c r="M20" i="34"/>
  <c r="X19" i="34"/>
  <c r="U19" i="34"/>
  <c r="O19" i="34"/>
  <c r="Q19" i="34" s="1"/>
  <c r="M19" i="34"/>
  <c r="X18" i="34"/>
  <c r="U18" i="34"/>
  <c r="O18" i="34"/>
  <c r="Q18" i="34" s="1"/>
  <c r="M18" i="34"/>
  <c r="X17" i="34"/>
  <c r="U17" i="34"/>
  <c r="O17" i="34"/>
  <c r="Q17" i="34" s="1"/>
  <c r="M17" i="34"/>
  <c r="X16" i="34"/>
  <c r="U16" i="34"/>
  <c r="O16" i="34"/>
  <c r="Q16" i="34" s="1"/>
  <c r="M16" i="34"/>
  <c r="X15" i="34"/>
  <c r="U15" i="34"/>
  <c r="Q15" i="34"/>
  <c r="O15" i="34"/>
  <c r="M15" i="34"/>
  <c r="X15" i="59"/>
  <c r="U15" i="59"/>
  <c r="O15" i="59"/>
  <c r="Q15" i="59" s="1"/>
  <c r="M15" i="59"/>
  <c r="AC16" i="28"/>
  <c r="V16" i="28"/>
  <c r="S16" i="28"/>
  <c r="M16" i="28"/>
  <c r="O16" i="28" s="1"/>
  <c r="K16" i="28"/>
  <c r="AC15" i="28"/>
  <c r="V15" i="28"/>
  <c r="S15" i="28"/>
  <c r="M15" i="28"/>
  <c r="O15" i="28" s="1"/>
  <c r="K15" i="28"/>
  <c r="AC15" i="67"/>
  <c r="V15" i="67"/>
  <c r="S15" i="67"/>
  <c r="M15" i="67"/>
  <c r="O15" i="67" s="1"/>
  <c r="K15" i="67"/>
  <c r="X17" i="6"/>
  <c r="V17" i="6"/>
  <c r="S17" i="6"/>
  <c r="M17" i="6"/>
  <c r="O17" i="6" s="1"/>
  <c r="K17" i="6"/>
  <c r="X16" i="6"/>
  <c r="V16" i="6"/>
  <c r="S16" i="6"/>
  <c r="M16" i="6"/>
  <c r="O16" i="6" s="1"/>
  <c r="K16" i="6"/>
  <c r="X15" i="6"/>
  <c r="V15" i="6"/>
  <c r="S15" i="6"/>
  <c r="M15" i="6"/>
  <c r="O15" i="6" s="1"/>
  <c r="K15" i="6"/>
  <c r="AD17" i="5"/>
  <c r="Z17" i="5"/>
  <c r="X17" i="5"/>
  <c r="U17" i="5"/>
  <c r="O17" i="5"/>
  <c r="Q17" i="5" s="1"/>
  <c r="M17" i="5"/>
  <c r="AD16" i="5"/>
  <c r="Z16" i="5"/>
  <c r="X16" i="5"/>
  <c r="U16" i="5"/>
  <c r="O16" i="5"/>
  <c r="Q16" i="5" s="1"/>
  <c r="M16" i="5"/>
  <c r="AD15" i="5"/>
  <c r="Z15" i="5"/>
  <c r="X15" i="5"/>
  <c r="U15" i="5"/>
  <c r="O15" i="5"/>
  <c r="Q15" i="5" s="1"/>
  <c r="M15" i="5"/>
  <c r="X26" i="2"/>
  <c r="V26" i="2"/>
  <c r="S26" i="2"/>
  <c r="M26" i="2"/>
  <c r="O26" i="2" s="1"/>
  <c r="K26" i="2"/>
  <c r="X25" i="2"/>
  <c r="V25" i="2"/>
  <c r="S25" i="2"/>
  <c r="O25" i="2"/>
  <c r="M25" i="2"/>
  <c r="K25" i="2"/>
  <c r="X24" i="2"/>
  <c r="V24" i="2"/>
  <c r="S24" i="2"/>
  <c r="M24" i="2"/>
  <c r="O24" i="2" s="1"/>
  <c r="K24" i="2"/>
  <c r="X23" i="2"/>
  <c r="V23" i="2"/>
  <c r="S23" i="2"/>
  <c r="M23" i="2"/>
  <c r="O23" i="2" s="1"/>
  <c r="K23" i="2"/>
  <c r="X22" i="2"/>
  <c r="V22" i="2"/>
  <c r="S22" i="2"/>
  <c r="M22" i="2"/>
  <c r="O22" i="2" s="1"/>
  <c r="K22" i="2"/>
  <c r="X21" i="2"/>
  <c r="V21" i="2"/>
  <c r="S21" i="2"/>
  <c r="M21" i="2"/>
  <c r="O21" i="2" s="1"/>
  <c r="K21" i="2"/>
  <c r="X20" i="2"/>
  <c r="V20" i="2"/>
  <c r="S20" i="2"/>
  <c r="M20" i="2"/>
  <c r="O20" i="2" s="1"/>
  <c r="K20" i="2"/>
  <c r="X19" i="2"/>
  <c r="V19" i="2"/>
  <c r="S19" i="2"/>
  <c r="M19" i="2"/>
  <c r="O19" i="2" s="1"/>
  <c r="K19" i="2"/>
  <c r="X18" i="2"/>
  <c r="V18" i="2"/>
  <c r="S18" i="2"/>
  <c r="M18" i="2"/>
  <c r="O18" i="2" s="1"/>
  <c r="K18" i="2"/>
  <c r="X17" i="2"/>
  <c r="V17" i="2"/>
  <c r="S17" i="2"/>
  <c r="M17" i="2"/>
  <c r="O17" i="2" s="1"/>
  <c r="K17" i="2"/>
  <c r="X16" i="2"/>
  <c r="V16" i="2"/>
  <c r="S16" i="2"/>
  <c r="M16" i="2"/>
  <c r="O16" i="2" s="1"/>
  <c r="K16" i="2"/>
  <c r="X15" i="2"/>
  <c r="V15" i="2"/>
  <c r="S15" i="2"/>
  <c r="M15" i="2"/>
  <c r="K15" i="2"/>
  <c r="O15" i="2" l="1"/>
  <c r="AC41" i="1" l="1"/>
  <c r="AA41" i="1"/>
  <c r="T44" i="1" l="1"/>
  <c r="T45" i="1"/>
  <c r="T46" i="1"/>
  <c r="T47" i="1"/>
  <c r="P44" i="1"/>
  <c r="P45" i="1"/>
  <c r="P46" i="1"/>
  <c r="P47" i="1"/>
  <c r="AA16" i="71" l="1"/>
  <c r="Z16" i="71"/>
  <c r="Y16" i="71"/>
  <c r="AA16" i="70"/>
  <c r="Z16" i="70"/>
  <c r="Y16" i="70"/>
  <c r="AA16" i="69"/>
  <c r="Z16" i="69"/>
  <c r="Y16" i="69"/>
  <c r="AA16" i="68"/>
  <c r="Z16" i="68"/>
  <c r="Y16" i="68"/>
  <c r="AA18" i="28"/>
  <c r="Z18" i="28"/>
  <c r="Y18" i="28"/>
  <c r="AA16" i="26"/>
  <c r="Z16" i="26"/>
  <c r="Y16" i="26"/>
  <c r="AA17" i="67"/>
  <c r="Z17" i="67"/>
  <c r="Y17"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7" i="67"/>
  <c r="U17" i="67"/>
  <c r="V17" i="67" s="1"/>
  <c r="S17" i="67"/>
  <c r="R17" i="67"/>
  <c r="Q17" i="67"/>
  <c r="O17" i="67"/>
  <c r="N17" i="67"/>
  <c r="M17" i="67"/>
  <c r="K17" i="67"/>
  <c r="J17" i="67"/>
  <c r="I17" i="67"/>
  <c r="H17"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7" i="59"/>
  <c r="K17" i="59"/>
  <c r="J17" i="59"/>
  <c r="I17"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7"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25" i="34" l="1"/>
  <c r="K16" i="24"/>
  <c r="I16" i="24"/>
  <c r="I3" i="24"/>
  <c r="J16" i="24" l="1"/>
  <c r="L16" i="24"/>
  <c r="L3" i="24"/>
  <c r="K3" i="24"/>
  <c r="J3" i="24"/>
  <c r="G16" i="38" l="1"/>
  <c r="H16" i="36"/>
  <c r="AA16" i="15" l="1"/>
  <c r="Y16" i="15"/>
  <c r="W16" i="15"/>
  <c r="T16" i="15"/>
  <c r="P16" i="15"/>
  <c r="L16" i="15"/>
  <c r="K16" i="15"/>
  <c r="I16" i="15"/>
  <c r="AA19" i="5"/>
  <c r="P19" i="5"/>
  <c r="L19" i="5"/>
  <c r="I19" i="5"/>
  <c r="K19" i="5" l="1"/>
  <c r="T19"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9" i="5" l="1"/>
  <c r="Z70" i="1"/>
  <c r="Z71" i="1" s="1"/>
  <c r="O70" i="1" l="1"/>
  <c r="O71" i="1" s="1"/>
  <c r="U19" i="5"/>
  <c r="S19" i="5"/>
  <c r="U16" i="15" l="1"/>
  <c r="S16" i="15"/>
  <c r="W19" i="5"/>
  <c r="M16" i="15"/>
  <c r="Q16" i="15"/>
  <c r="J16" i="15"/>
  <c r="M19" i="5"/>
  <c r="Q19" i="5"/>
  <c r="O19" i="5"/>
  <c r="X19" i="5" l="1"/>
  <c r="X16" i="15"/>
  <c r="Z16" i="15"/>
  <c r="Y19" i="5"/>
  <c r="Z19"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25" i="34" l="1"/>
  <c r="L25" i="34"/>
  <c r="K25" i="34"/>
  <c r="J3" i="34"/>
  <c r="V16" i="25"/>
  <c r="AC13" i="11"/>
  <c r="N13" i="5"/>
  <c r="V13" i="5"/>
  <c r="T13" i="3"/>
  <c r="L13" i="2"/>
  <c r="L13" i="4"/>
  <c r="T13" i="4"/>
  <c r="AC13" i="6"/>
  <c r="AC13" i="16"/>
  <c r="AC13" i="14"/>
  <c r="AC13" i="18"/>
  <c r="M25"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8" i="28"/>
  <c r="U18" i="28"/>
  <c r="R18" i="28"/>
  <c r="Q18" i="28"/>
  <c r="O18" i="28"/>
  <c r="N18" i="28"/>
  <c r="M18" i="28"/>
  <c r="J18" i="28"/>
  <c r="I18" i="28"/>
  <c r="H18"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9" i="6"/>
  <c r="W19" i="6"/>
  <c r="U19" i="6"/>
  <c r="R19" i="6"/>
  <c r="N19" i="6"/>
  <c r="M19" i="6"/>
  <c r="J19" i="6"/>
  <c r="I19" i="6"/>
  <c r="H19"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9" i="6"/>
  <c r="K19" i="6"/>
  <c r="S16" i="4"/>
  <c r="O16" i="4"/>
  <c r="V16" i="22" l="1"/>
  <c r="V16" i="31"/>
  <c r="V16" i="23"/>
  <c r="V16" i="33"/>
  <c r="V16" i="20"/>
  <c r="V16" i="18"/>
  <c r="N13" i="15"/>
  <c r="V13" i="15"/>
  <c r="X19" i="6"/>
  <c r="V19"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9" i="6"/>
  <c r="K16" i="4"/>
  <c r="O16" i="33"/>
  <c r="O16" i="31"/>
  <c r="AF13" i="15" l="1"/>
  <c r="V16" i="10"/>
  <c r="V16" i="3"/>
  <c r="X16" i="4"/>
  <c r="V16" i="4"/>
  <c r="X16" i="3"/>
  <c r="L70" i="1"/>
  <c r="W70" i="1" s="1"/>
  <c r="P70" i="1"/>
  <c r="P71" i="1" s="1"/>
  <c r="H15" i="44"/>
  <c r="I16" i="44"/>
  <c r="J77" i="1"/>
  <c r="I15" i="44" s="1"/>
  <c r="I17" i="44"/>
  <c r="Y28" i="2"/>
  <c r="Z14" i="1" s="1"/>
  <c r="W28" i="2"/>
  <c r="U28" i="2"/>
  <c r="R28" i="2"/>
  <c r="S14" i="1" s="1"/>
  <c r="Q28" i="2"/>
  <c r="R14" i="1" s="1"/>
  <c r="J28" i="2"/>
  <c r="K14" i="1" s="1"/>
  <c r="I28" i="2"/>
  <c r="J14" i="1" s="1"/>
  <c r="S28" i="2"/>
  <c r="T14" i="1" s="1"/>
  <c r="K28" i="2"/>
  <c r="L14" i="1" l="1"/>
  <c r="X14" i="1"/>
  <c r="X28" i="2"/>
  <c r="V14" i="1"/>
  <c r="V28" i="2"/>
  <c r="J16" i="44"/>
  <c r="K77" i="1"/>
  <c r="J15" i="44" s="1"/>
  <c r="L75" i="1"/>
  <c r="W75" i="1" s="1"/>
  <c r="V16" i="44" s="1"/>
  <c r="J17" i="44"/>
  <c r="L76" i="1"/>
  <c r="S18" i="28"/>
  <c r="K18" i="28"/>
  <c r="V18" i="28" s="1"/>
  <c r="Y14" i="1" l="1"/>
  <c r="W14" i="1"/>
  <c r="K17" i="44"/>
  <c r="W76" i="1"/>
  <c r="V17" i="44" s="1"/>
  <c r="K16" i="44"/>
  <c r="L77" i="1"/>
  <c r="O28"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28" i="2"/>
  <c r="O14" i="1" s="1"/>
  <c r="M28" i="2"/>
  <c r="N14" i="1" s="1"/>
  <c r="H28"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9" i="6"/>
  <c r="R20" i="1" s="1"/>
  <c r="J26" i="1"/>
  <c r="R13" i="44"/>
  <c r="Y26" i="1" l="1"/>
  <c r="R24" i="1"/>
  <c r="R25" i="1" s="1"/>
  <c r="R17" i="1"/>
  <c r="R18" i="1" s="1"/>
  <c r="W13" i="44"/>
  <c r="K13" i="44"/>
  <c r="X79" i="1"/>
  <c r="I13" i="44"/>
  <c r="N16" i="15" l="1"/>
  <c r="V16" i="15"/>
  <c r="U24" i="1"/>
  <c r="M24" i="1"/>
  <c r="L16" i="11"/>
  <c r="T16" i="11"/>
  <c r="M22" i="1"/>
  <c r="U22" i="1"/>
  <c r="L16" i="10"/>
  <c r="T16" i="10"/>
  <c r="M21" i="1"/>
  <c r="U21"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P16" i="4"/>
  <c r="Q16" i="1" s="1"/>
  <c r="AG13" i="15" l="1"/>
  <c r="H24"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R15" i="34" l="1"/>
  <c r="R22" i="34"/>
  <c r="R15" i="59"/>
  <c r="R23" i="34"/>
  <c r="R20" i="34"/>
  <c r="P15" i="67"/>
  <c r="R17" i="34"/>
  <c r="R21" i="34"/>
  <c r="P16" i="28"/>
  <c r="R18" i="34"/>
  <c r="P15" i="28"/>
  <c r="R19" i="34"/>
  <c r="R16" i="34"/>
  <c r="P17" i="6"/>
  <c r="P16" i="6"/>
  <c r="P15" i="6"/>
  <c r="R17" i="5"/>
  <c r="R16" i="5"/>
  <c r="R15" i="5"/>
  <c r="R19" i="5"/>
  <c r="Q17" i="1" s="1"/>
  <c r="P19" i="2"/>
  <c r="P26" i="2"/>
  <c r="P18" i="2"/>
  <c r="P25" i="2"/>
  <c r="P24" i="2"/>
  <c r="P21" i="2"/>
  <c r="P22" i="2"/>
  <c r="P23" i="2"/>
  <c r="P17" i="2"/>
  <c r="P20" i="2"/>
  <c r="P16" i="2"/>
  <c r="P15" i="2"/>
  <c r="Q16" i="36"/>
  <c r="Q77" i="1"/>
  <c r="P15" i="44" s="1"/>
  <c r="Q75" i="1"/>
  <c r="P16" i="44" s="1"/>
  <c r="P19" i="6"/>
  <c r="Q20" i="1" s="1"/>
  <c r="P16" i="3"/>
  <c r="Q15" i="1" s="1"/>
  <c r="P16" i="14"/>
  <c r="Q23" i="1" s="1"/>
  <c r="Q25" i="1"/>
  <c r="P16" i="62"/>
  <c r="P16" i="66"/>
  <c r="P16" i="68"/>
  <c r="P16" i="60"/>
  <c r="P16" i="70"/>
  <c r="P16" i="57"/>
  <c r="P16" i="63"/>
  <c r="P16" i="58"/>
  <c r="P16" i="69"/>
  <c r="P16" i="55"/>
  <c r="P16" i="64"/>
  <c r="P17" i="67"/>
  <c r="P16" i="54"/>
  <c r="P16" i="61"/>
  <c r="P16" i="65"/>
  <c r="P16" i="56"/>
  <c r="P16" i="71"/>
  <c r="P16" i="53"/>
  <c r="P16" i="31"/>
  <c r="P16" i="22"/>
  <c r="P16" i="21"/>
  <c r="P16" i="20"/>
  <c r="P16" i="18"/>
  <c r="P16" i="17"/>
  <c r="P16" i="19"/>
  <c r="P16" i="25"/>
  <c r="P18" i="28"/>
  <c r="P16" i="33"/>
  <c r="P16" i="26"/>
  <c r="P16" i="23"/>
  <c r="Q18" i="1"/>
  <c r="P28"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N16" i="34" l="1"/>
  <c r="N17" i="34"/>
  <c r="N18" i="34"/>
  <c r="V16" i="34"/>
  <c r="L15" i="28"/>
  <c r="L15" i="67"/>
  <c r="V22" i="34"/>
  <c r="V17" i="34"/>
  <c r="L16" i="28"/>
  <c r="N15" i="34"/>
  <c r="V23" i="34"/>
  <c r="V20" i="34"/>
  <c r="T15" i="28"/>
  <c r="N21" i="34"/>
  <c r="V15" i="59"/>
  <c r="N19" i="34"/>
  <c r="T16" i="28"/>
  <c r="V18" i="34"/>
  <c r="N23" i="34"/>
  <c r="V21" i="34"/>
  <c r="N15" i="59"/>
  <c r="N22" i="34"/>
  <c r="N20" i="34"/>
  <c r="V19" i="34"/>
  <c r="V15" i="34"/>
  <c r="T15" i="67"/>
  <c r="L16" i="6"/>
  <c r="T16" i="6"/>
  <c r="L17" i="6"/>
  <c r="T15" i="6"/>
  <c r="L15" i="6"/>
  <c r="T17" i="6"/>
  <c r="N16" i="5"/>
  <c r="V15" i="5"/>
  <c r="N15" i="5"/>
  <c r="V16" i="5"/>
  <c r="N17" i="5"/>
  <c r="V17" i="5"/>
  <c r="U17" i="1"/>
  <c r="M17" i="1"/>
  <c r="N19" i="5"/>
  <c r="V19" i="5"/>
  <c r="L24" i="2"/>
  <c r="T25" i="2"/>
  <c r="T20" i="2"/>
  <c r="L18" i="2"/>
  <c r="T21" i="2"/>
  <c r="T15" i="2"/>
  <c r="L17" i="2"/>
  <c r="T26" i="2"/>
  <c r="L22" i="2"/>
  <c r="T16" i="2"/>
  <c r="L20" i="2"/>
  <c r="L21" i="2"/>
  <c r="T22" i="2"/>
  <c r="T17" i="2"/>
  <c r="L26" i="2"/>
  <c r="L16" i="2"/>
  <c r="T23" i="2"/>
  <c r="T18" i="2"/>
  <c r="L25" i="2"/>
  <c r="L19" i="2"/>
  <c r="L15" i="2"/>
  <c r="L23" i="2"/>
  <c r="T24" i="2"/>
  <c r="T19" i="2"/>
  <c r="L19" i="6"/>
  <c r="T19" i="6"/>
  <c r="M20" i="1"/>
  <c r="U20" i="1"/>
  <c r="M76" i="1"/>
  <c r="L17" i="44" s="1"/>
  <c r="U76" i="1"/>
  <c r="T17" i="44" s="1"/>
  <c r="T16" i="3"/>
  <c r="M15" i="1"/>
  <c r="L16" i="3"/>
  <c r="U15" i="1"/>
  <c r="M25" i="1"/>
  <c r="U23" i="1"/>
  <c r="L16" i="14"/>
  <c r="T16" i="14"/>
  <c r="U25" i="1"/>
  <c r="M23" i="1"/>
  <c r="T16" i="57"/>
  <c r="T16" i="62"/>
  <c r="L16" i="70"/>
  <c r="L16" i="66"/>
  <c r="L16" i="55"/>
  <c r="L17" i="67"/>
  <c r="T16" i="55"/>
  <c r="T16" i="61"/>
  <c r="L16" i="61"/>
  <c r="L16" i="56"/>
  <c r="T16" i="54"/>
  <c r="T16" i="58"/>
  <c r="L16" i="69"/>
  <c r="L16" i="65"/>
  <c r="L16" i="71"/>
  <c r="T16" i="60"/>
  <c r="L16" i="62"/>
  <c r="T16" i="70"/>
  <c r="T16" i="56"/>
  <c r="L16" i="60"/>
  <c r="L16" i="58"/>
  <c r="L16" i="54"/>
  <c r="T16" i="68"/>
  <c r="T16" i="69"/>
  <c r="T16" i="71"/>
  <c r="L16" i="68"/>
  <c r="T16" i="64"/>
  <c r="T17" i="67"/>
  <c r="T16" i="66"/>
  <c r="L16" i="63"/>
  <c r="L16" i="57"/>
  <c r="T16" i="65"/>
  <c r="L16" i="64"/>
  <c r="T16" i="63"/>
  <c r="T16" i="53"/>
  <c r="L16" i="53"/>
  <c r="L16" i="20"/>
  <c r="T16" i="17"/>
  <c r="L16" i="22"/>
  <c r="L16" i="25"/>
  <c r="L16" i="17"/>
  <c r="L18" i="28"/>
  <c r="T16" i="25"/>
  <c r="L16" i="26"/>
  <c r="T16" i="21"/>
  <c r="T16" i="19"/>
  <c r="L16" i="18"/>
  <c r="T16" i="33"/>
  <c r="T18" i="28"/>
  <c r="T16" i="18"/>
  <c r="L16" i="21"/>
  <c r="T16" i="20"/>
  <c r="L16" i="19"/>
  <c r="T16" i="26"/>
  <c r="L16" i="33"/>
  <c r="L16" i="31"/>
  <c r="T16" i="31"/>
  <c r="L16" i="23"/>
  <c r="T16" i="23"/>
  <c r="T16" i="22"/>
  <c r="L28" i="2"/>
  <c r="U14" i="1"/>
  <c r="M18" i="1"/>
  <c r="T28"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5" i="6" l="1"/>
  <c r="AC17" i="6"/>
  <c r="AC16" i="6"/>
  <c r="AF16" i="5"/>
  <c r="AF17" i="5"/>
  <c r="AD13" i="5"/>
  <c r="AF15" i="5"/>
  <c r="AC18" i="2"/>
  <c r="AC15" i="2"/>
  <c r="AC17" i="2"/>
  <c r="AC24" i="2"/>
  <c r="AC26" i="2"/>
  <c r="AC21" i="2"/>
  <c r="AC25" i="2"/>
  <c r="AC22" i="2"/>
  <c r="AC20" i="2"/>
  <c r="AC16" i="2"/>
  <c r="AC23" i="2"/>
  <c r="AC19" i="2"/>
  <c r="AD1" i="3"/>
  <c r="AD13" i="14"/>
  <c r="H23" i="1" s="1"/>
  <c r="V3" i="24"/>
  <c r="V16" i="24"/>
  <c r="V25"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7" i="59"/>
  <c r="O17" i="59"/>
  <c r="P17" i="59"/>
  <c r="O3" i="59"/>
  <c r="N3" i="59"/>
  <c r="Q17" i="59"/>
  <c r="Q3" i="59"/>
  <c r="Y3" i="59"/>
  <c r="X3" i="59"/>
  <c r="W3" i="59"/>
  <c r="U3" i="59"/>
  <c r="AB17" i="59"/>
  <c r="T17" i="59"/>
  <c r="T3" i="59"/>
  <c r="W17" i="59"/>
  <c r="X17" i="59" s="1"/>
  <c r="Y17" i="59"/>
  <c r="AA17" i="59"/>
  <c r="S3" i="59"/>
  <c r="AC17" i="59"/>
  <c r="AE13" i="59" s="1"/>
  <c r="S17" i="59"/>
  <c r="U17" i="59"/>
  <c r="R17" i="59"/>
  <c r="R3" i="59"/>
  <c r="V3" i="59"/>
  <c r="V17" i="59"/>
  <c r="AC25" i="34"/>
  <c r="AB25" i="34"/>
  <c r="AA25" i="34"/>
  <c r="N25" i="34"/>
  <c r="P25" i="34"/>
  <c r="O25" i="34"/>
  <c r="N3" i="34"/>
  <c r="O3" i="34"/>
  <c r="Q3" i="34"/>
  <c r="Q25" i="34"/>
  <c r="P3" i="34"/>
  <c r="U3" i="34"/>
  <c r="W25" i="34"/>
  <c r="X25" i="34" s="1"/>
  <c r="T25" i="34"/>
  <c r="Y25" i="34"/>
  <c r="S3" i="34"/>
  <c r="X3" i="34"/>
  <c r="Y3" i="34"/>
  <c r="W3" i="34"/>
  <c r="U25" i="34"/>
  <c r="T3" i="34"/>
  <c r="S25" i="34"/>
  <c r="R3" i="34"/>
  <c r="R25" i="34"/>
  <c r="T14" i="44"/>
  <c r="U79" i="1"/>
  <c r="T18" i="44" s="1"/>
  <c r="AD13" i="6" l="1"/>
  <c r="H20" i="1" s="1"/>
  <c r="H25" i="1" s="1"/>
  <c r="AG13" i="5"/>
  <c r="H17" i="1" s="1"/>
  <c r="AD13" i="2"/>
  <c r="H14" i="1" s="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<sst xmlns="http://schemas.openxmlformats.org/spreadsheetml/2006/main" count="4616" uniqueCount="918">
  <si>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</si>
  <si>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</si>
  <si>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</si>
  <si>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</si>
  <si>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</si>
  <si>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</si>
  <si>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</si>
  <si>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</si>
  <si>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</si>
  <si>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</si>
  <si>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</si>
  <si>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</si>
  <si>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</si>
  <si>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</si>
  <si>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</si>
  <si>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</si>
  <si>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</si>
  <si>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</si>
  <si>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</si>
  <si>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</si>
  <si>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</si>
  <si>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</si>
  <si>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</si>
  <si>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</si>
  <si>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</si>
  <si>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</si>
  <si>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</si>
  <si>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</si>
  <si>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</si>
  <si>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</si>
  <si>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</si>
  <si>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</si>
  <si>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</si>
  <si>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</si>
  <si>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</si>
  <si>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</si>
  <si>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</si>
  <si>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</si>
  <si>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</si>
  <si>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</si>
  <si>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</si>
  <si>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</si>
  <si>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</si>
  <si>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</si>
  <si>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</si>
  <si>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</si>
  <si>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</si>
  <si>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</si>
  <si>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</si>
  <si>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</si>
  <si>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</si>
  <si>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</si>
  <si>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</si>
  <si>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</si>
  <si>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</si>
  <si>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</si>
  <si>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</si>
  <si>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</si>
  <si>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</si>
  <si>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</si>
  <si>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</si>
  <si>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</si>
  <si>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</si>
  <si>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</si>
  <si>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</si>
  <si>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</si>
  <si>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</si>
  <si>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</si>
  <si>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</si>
  <si>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</si>
  <si>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</si>
  <si>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</si>
  <si>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</si>
  <si>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</si>
  <si>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</si>
  <si>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</si>
  <si>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</si>
  <si>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</si>
  <si>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</si>
  <si>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</si>
  <si>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</si>
  <si>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</si>
  <si>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</si>
  <si>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</si>
  <si>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</si>
  <si>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</si>
  <si>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</si>
  <si>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</si>
  <si>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</si>
  <si>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</si>
  <si>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</si>
  <si>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</si>
  <si>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</si>
  <si>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</si>
  <si>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</si>
  <si>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</si>
  <si>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</si>
  <si>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</si>
  <si>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</si>
  <si>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</si>
  <si>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</si>
  <si>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</si>
  <si>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</si>
  <si>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</si>
  <si>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</si>
  <si>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</si>
  <si>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</si>
  <si>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</si>
  <si>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</si>
  <si>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</si>
  <si>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</si>
  <si>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</si>
  <si>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</si>
  <si>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</si>
  <si>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</si>
  <si>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</si>
  <si>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</si>
  <si>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</si>
  <si>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</si>
  <si>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</si>
  <si>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</si>
  <si>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</si>
  <si>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</si>
  <si>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</si>
  <si>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</si>
  <si>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</si>
  <si>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</si>
  <si>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</si>
  <si>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</si>
  <si>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</si>
  <si>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</si>
  <si>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</si>
  <si>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</si>
  <si>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</si>
  <si>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</si>
  <si>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</si>
  <si>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</si>
  <si>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</si>
  <si>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</si>
  <si>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</si>
  <si>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</si>
  <si>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</si>
  <si>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</si>
  <si>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</si>
  <si>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</si>
  <si>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</si>
  <si>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</si>
  <si>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</si>
  <si>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</si>
  <si>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</si>
  <si>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</si>
  <si>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</si>
  <si>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</si>
  <si>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</si>
  <si>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</si>
  <si>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</si>
  <si>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</si>
  <si>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</si>
  <si>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</si>
  <si>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</si>
  <si>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</si>
  <si>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</si>
  <si>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</si>
  <si>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</si>
  <si>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</si>
  <si>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</si>
  <si>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</si>
  <si>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</si>
  <si>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</si>
  <si>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</si>
  <si>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</si>
  <si>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</si>
  <si>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</si>
  <si>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</si>
  <si>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</si>
  <si>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</si>
  <si>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</si>
  <si>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</si>
  <si>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</si>
  <si>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</si>
  <si>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</si>
  <si>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</si>
  <si>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</si>
  <si>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</si>
  <si>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</si>
  <si>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</si>
  <si>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</si>
  <si>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</si>
  <si>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</si>
  <si>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</si>
  <si>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</si>
  <si>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</si>
  <si>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</si>
  <si>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</si>
  <si>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</si>
  <si>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</si>
  <si>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</si>
  <si>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</si>
  <si>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</si>
  <si>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</si>
  <si>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</si>
  <si>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</si>
  <si>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</si>
  <si>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</si>
  <si>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</si>
  <si>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</si>
  <si>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</si>
  <si>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</si>
  <si>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</si>
  <si>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</si>
  <si>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</si>
  <si>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</si>
  <si>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</si>
  <si>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</si>
  <si>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</si>
  <si>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</si>
  <si>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</si>
  <si>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</si>
  <si>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</si>
  <si>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</si>
  <si>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</si>
  <si>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</si>
  <si>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</si>
  <si>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</si>
  <si>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</si>
  <si>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</si>
  <si>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</si>
  <si>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</si>
  <si>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</si>
  <si>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</si>
  <si>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</si>
  <si>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</si>
  <si>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</si>
  <si>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</si>
  <si>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</si>
  <si>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</si>
  <si>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</si>
  <si>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</si>
  <si>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</si>
  <si>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</si>
  <si>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</si>
  <si>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</si>
  <si>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</si>
  <si>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</si>
  <si>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</si>
  <si>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</si>
  <si>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</si>
  <si>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</si>
  <si>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</si>
  <si>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</si>
  <si>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</si>
  <si>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</si>
  <si>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</si>
  <si>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</si>
  <si>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</si>
  <si>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</si>
  <si>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</si>
  <si>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</si>
  <si>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</si>
  <si>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</si>
  <si>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</si>
  <si>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</si>
  <si>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</si>
  <si>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</si>
  <si>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</si>
  <si>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</si>
  <si>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</si>
  <si>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</si>
  <si>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</si>
  <si>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</si>
  <si>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</si>
  <si>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</si>
  <si>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</si>
  <si>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</si>
  <si>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</si>
  <si>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</si>
  <si>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</si>
  <si>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</si>
  <si>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</si>
  <si>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</si>
  <si>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</si>
  <si>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</si>
  <si>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</si>
  <si>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</si>
  <si>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</si>
  <si>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</si>
  <si>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</si>
  <si>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</si>
  <si>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</si>
  <si>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</si>
  <si>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</si>
  <si>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</si>
  <si>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</si>
  <si>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</si>
  <si>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</si>
  <si>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</si>
  <si>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</si>
  <si>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</si>
  <si>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</si>
  <si>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</si>
  <si>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</si>
  <si>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</si>
  <si>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</si>
  <si>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</si>
  <si>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</si>
  <si>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</si>
  <si>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</si>
  <si>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</si>
  <si>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</si>
  <si>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</si>
  <si>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</si>
  <si>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</si>
  <si>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</si>
  <si>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</si>
  <si>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</si>
  <si>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</si>
  <si>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</si>
  <si>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</si>
  <si>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</si>
  <si>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</si>
  <si>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</si>
  <si>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</si>
  <si>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</si>
  <si>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</si>
  <si>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</si>
  <si>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</si>
  <si>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</si>
  <si>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</si>
  <si>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</si>
  <si>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</si>
  <si>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</si>
  <si>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</si>
  <si>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</si>
  <si>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</si>
  <si>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</si>
  <si>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</si>
  <si>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</si>
  <si>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</si>
  <si>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</si>
  <si>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</si>
  <si>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</si>
  <si>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</si>
  <si>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</si>
  <si>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</si>
  <si>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</si>
  <si>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</si>
  <si>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</si>
  <si>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</si>
  <si>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</si>
  <si>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</si>
  <si>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</si>
  <si>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</si>
  <si>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</si>
  <si>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</si>
  <si>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</si>
  <si>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</si>
  <si>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</si>
  <si>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</si>
  <si>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</si>
  <si>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</si>
  <si>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</si>
  <si>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</si>
  <si>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</si>
  <si>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</si>
  <si>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</si>
  <si>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</si>
  <si>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</si>
  <si>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</si>
  <si>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</si>
  <si>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</si>
  <si>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</si>
  <si>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</si>
  <si>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</si>
  <si>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</si>
  <si>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</si>
  <si>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</si>
  <si>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</si>
  <si>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</si>
  <si>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</si>
  <si>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</si>
  <si>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</si>
  <si>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</si>
  <si>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</si>
  <si>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</si>
  <si>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</si>
  <si>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</si>
  <si>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</si>
  <si>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</si>
  <si>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</si>
  <si>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</si>
  <si>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</si>
  <si>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</si>
  <si>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</si>
  <si>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</si>
  <si>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</si>
  <si>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</si>
  <si>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</si>
  <si>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</si>
  <si>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</si>
  <si>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</si>
  <si>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</si>
  <si>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</si>
  <si>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</si>
  <si>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</si>
  <si>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</si>
  <si>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</si>
  <si>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</si>
  <si>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</si>
  <si>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</si>
  <si>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</si>
  <si>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</si>
  <si>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</si>
  <si>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</si>
  <si>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</si>
  <si>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</si>
  <si>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</si>
  <si>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</si>
  <si>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</si>
  <si>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</si>
  <si>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</si>
  <si>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</si>
  <si>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</si>
  <si>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</si>
  <si>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</si>
  <si>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</si>
  <si>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</si>
  <si>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</si>
  <si>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</si>
  <si>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</si>
  <si>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</si>
  <si>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</si>
  <si>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</si>
  <si>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</si>
  <si>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</si>
  <si>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</si>
  <si>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</si>
  <si>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</si>
  <si>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</si>
  <si>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</si>
  <si>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</si>
  <si>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</si>
  <si>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</si>
  <si>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</si>
  <si>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</si>
  <si>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</si>
  <si>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</si>
  <si>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</si>
  <si>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</si>
  <si>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</si>
  <si>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</si>
  <si>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</si>
  <si>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</si>
  <si>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</si>
  <si>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</si>
  <si>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</si>
  <si>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</si>
  <si>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</si>
  <si>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</si>
  <si>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</si>
  <si>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</si>
  <si>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</si>
  <si>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</si>
  <si>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</si>
  <si>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</si>
  <si>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</si>
  <si>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</si>
  <si>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</si>
  <si>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</si>
  <si>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</si>
  <si>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</si>
  <si>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</si>
  <si>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</si>
  <si>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</si>
  <si>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</si>
  <si>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</si>
  <si>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</si>
  <si>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</si>
  <si>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</si>
  <si>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</si>
  <si>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</si>
  <si>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</si>
  <si>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</si>
  <si>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</si>
  <si>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</si>
  <si>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</si>
  <si>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</si>
  <si>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</si>
  <si>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</si>
  <si>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</si>
  <si>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</si>
  <si>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</si>
  <si>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</si>
  <si>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</si>
  <si>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</si>
  <si>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</si>
  <si>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</si>
  <si>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</si>
  <si>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</si>
  <si>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</si>
  <si>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</si>
  <si>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</si>
  <si>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</si>
  <si>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</si>
  <si>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</si>
  <si>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</si>
  <si>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</si>
  <si>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</si>
  <si>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</si>
  <si>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</si>
  <si>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</si>
  <si>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</si>
  <si>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</si>
  <si>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</si>
  <si>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</si>
  <si>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</si>
  <si>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</si>
  <si>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</si>
  <si>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</si>
  <si>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</si>
  <si>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</si>
  <si>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</si>
  <si>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</si>
  <si>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</si>
  <si>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</si>
  <si>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</si>
  <si>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</si>
  <si>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</si>
  <si>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</si>
  <si>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</si>
  <si>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</si>
  <si>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</si>
  <si>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</si>
  <si>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</si>
  <si>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</si>
  <si>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</si>
  <si>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</si>
  <si>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</si>
  <si>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</si>
  <si>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</si>
  <si>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</si>
  <si>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</si>
  <si>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</si>
  <si>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</si>
  <si>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</si>
  <si>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</si>
  <si>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</si>
  <si>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</si>
  <si>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</si>
  <si>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</si>
  <si>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</si>
  <si>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</si>
  <si>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</si>
  <si>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</si>
  <si>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</si>
  <si>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</si>
  <si>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</si>
  <si>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</si>
  <si>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</si>
  <si>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</si>
  <si>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</si>
  <si>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</si>
  <si>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</si>
  <si>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</si>
  <si>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</si>
  <si>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</si>
  <si>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</si>
  <si>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</si>
  <si>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</si>
  <si>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</si>
  <si>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</si>
  <si>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</si>
  <si>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</si>
  <si>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</si>
  <si>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</si>
  <si>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</si>
  <si>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</si>
  <si>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</si>
  <si>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</si>
  <si>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</si>
  <si>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</si>
  <si>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</si>
  <si>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</si>
  <si>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</si>
  <si>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</si>
  <si>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</si>
  <si>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</si>
  <si>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</si>
  <si>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</si>
  <si>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</si>
  <si>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</si>
  <si>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</si>
  <si>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</si>
  <si>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</si>
  <si>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</si>
  <si>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</si>
  <si>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</si>
  <si>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</si>
  <si>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</si>
  <si>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</si>
  <si>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</si>
  <si>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</si>
  <si>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</si>
  <si>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</si>
  <si>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</si>
  <si>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</si>
  <si>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</si>
  <si>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</si>
  <si>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</si>
  <si>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</si>
  <si>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</si>
  <si>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</si>
  <si>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</si>
  <si>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</si>
  <si>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</si>
  <si>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</si>
  <si>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</si>
  <si>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</si>
  <si>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</si>
  <si>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</si>
  <si>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</si>
  <si>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</si>
  <si>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</si>
  <si>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</si>
  <si>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</si>
  <si>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</si>
  <si>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</si>
  <si>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</si>
  <si>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</si>
  <si>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</si>
  <si>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</si>
  <si>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</si>
  <si>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</si>
  <si>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</si>
  <si>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</si>
  <si>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</si>
  <si>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</si>
  <si>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</si>
  <si>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</si>
  <si>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</si>
  <si>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</si>
  <si>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</si>
  <si>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</si>
  <si>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</si>
  <si>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</si>
  <si>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</si>
  <si>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</si>
  <si>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</si>
  <si>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</si>
  <si>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</si>
  <si>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</si>
  <si>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</si>
  <si>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</si>
  <si>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</si>
  <si>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</si>
  <si>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</si>
  <si>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</si>
  <si>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</si>
  <si>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</si>
  <si>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</si>
  <si>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</si>
  <si>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</si>
  <si>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</si>
  <si>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</si>
  <si>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</si>
  <si>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</si>
  <si>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</si>
  <si>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</si>
  <si>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</si>
  <si>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</si>
  <si>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</si>
  <si>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</si>
  <si>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</si>
  <si>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</si>
  <si>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</si>
  <si>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</si>
  <si>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</si>
  <si>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</si>
  <si>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</si>
  <si>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</si>
  <si>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</si>
  <si>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</si>
  <si>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</si>
  <si>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</si>
  <si>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</si>
  <si>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</si>
  <si>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</si>
  <si>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</si>
  <si>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</si>
  <si>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</si>
  <si>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</si>
  <si>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</si>
  <si>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</si>
  <si>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</si>
  <si>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</si>
  <si>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</si>
  <si>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</si>
  <si>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</si>
  <si>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</si>
  <si>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</si>
  <si>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</si>
  <si>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</si>
  <si>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</si>
  <si>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</si>
  <si>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</si>
  <si>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</si>
  <si>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</si>
  <si>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</si>
  <si>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</si>
  <si>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</si>
  <si>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</si>
  <si>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</si>
  <si>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</si>
  <si>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</si>
  <si>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</si>
  <si>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</si>
  <si>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</si>
  <si>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</si>
  <si>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</si>
  <si>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</si>
  <si>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</si>
  <si>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</si>
  <si>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</si>
  <si>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</si>
  <si>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</si>
  <si>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</si>
  <si>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</si>
  <si>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</si>
  <si>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</si>
  <si>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</si>
  <si>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</si>
  <si>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</si>
  <si>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</si>
  <si>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</si>
  <si>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</si>
  <si>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</si>
  <si>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</si>
  <si>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</si>
  <si>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</si>
  <si>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</si>
  <si>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</si>
  <si>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</si>
  <si>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</si>
  <si>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</si>
  <si>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</si>
  <si>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</si>
  <si>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</si>
  <si>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</si>
  <si>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</si>
  <si>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</si>
  <si>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</si>
  <si>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</si>
  <si>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</si>
  <si>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</si>
  <si>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</si>
  <si>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</si>
  <si>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</si>
  <si>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</si>
  <si>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</si>
  <si>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</si>
  <si>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</si>
  <si>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</si>
  <si>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</si>
  <si>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</si>
  <si>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</si>
  <si>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</si>
  <si>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</si>
  <si>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</si>
  <si>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</si>
  <si>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</si>
  <si>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</si>
  <si>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</si>
  <si>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</si>
  <si>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</si>
  <si>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</si>
  <si>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</si>
  <si>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</si>
  <si>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</si>
  <si>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</si>
  <si>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</si>
  <si>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</si>
  <si>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</si>
  <si>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</si>
  <si>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</si>
  <si>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</si>
  <si>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</si>
  <si>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</si>
  <si>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</si>
  <si>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</si>
  <si>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</si>
  <si>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</si>
  <si>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</si>
  <si>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</si>
  <si>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</si>
  <si>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</si>
  <si>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</si>
  <si>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</si>
  <si>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</si>
  <si>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</si>
  <si>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</si>
  <si>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</si>
  <si>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</si>
  <si>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</si>
  <si>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</si>
  <si>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</si>
  <si>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</si>
  <si>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</si>
  <si>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</si>
  <si>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</si>
  <si>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</si>
  <si>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</si>
  <si>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</si>
  <si>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</si>
  <si>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</si>
  <si>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</si>
  <si>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</si>
  <si>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</si>
  <si>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</si>
  <si>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</si>
  <si>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</si>
  <si>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</si>
  <si>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</si>
  <si>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</si>
  <si>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</si>
  <si>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</si>
  <si>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</si>
  <si>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</si>
  <si>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</si>
  <si>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</si>
  <si>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</si>
  <si>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</si>
  <si>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</si>
  <si>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</si>
  <si>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</si>
  <si>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</si>
  <si>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</si>
  <si>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</si>
  <si>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</si>
  <si>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</si>
  <si>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</si>
  <si>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</si>
  <si>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</si>
  <si>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</si>
  <si>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</si>
  <si>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</si>
  <si>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</si>
  <si>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</si>
  <si>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</si>
  <si>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</si>
  <si>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</si>
  <si>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</si>
  <si>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</si>
  <si>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</si>
  <si>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</si>
  <si>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</si>
  <si>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</si>
  <si>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</si>
  <si>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</si>
  <si>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</si>
  <si>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</si>
  <si>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</si>
  <si>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</si>
  <si>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</si>
  <si>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IEFP</t>
  </si>
  <si>
    <t>590066</t>
  </si>
  <si>
    <t>KCP</t>
  </si>
  <si>
    <t>INE805C01028</t>
  </si>
  <si>
    <t>VELAGAPUDI LAKSHMANA DUTT (HUF)</t>
  </si>
  <si>
    <t>AAAHV0216K</t>
  </si>
  <si>
    <t>VELAGAPUDI KAVITHA DUTT</t>
  </si>
  <si>
    <t>AAAPD6737H</t>
  </si>
  <si>
    <t>V L INDIRA DUTT</t>
  </si>
  <si>
    <t>AAAPD6756A</t>
  </si>
  <si>
    <t>IRMGARD VELGAPUDI</t>
  </si>
  <si>
    <t>AAFPI6691A</t>
  </si>
  <si>
    <t>S. NALINI</t>
  </si>
  <si>
    <t>ABMPN3058Q</t>
  </si>
  <si>
    <t>R PRABHU</t>
  </si>
  <si>
    <t>ADJPP4946N</t>
  </si>
  <si>
    <t>RAJESWARY RAMAKRISHNAN</t>
  </si>
  <si>
    <t>ADQPR8661R</t>
  </si>
  <si>
    <t>ANITHA.</t>
  </si>
  <si>
    <t>AEVPA9301D</t>
  </si>
  <si>
    <t>KIRAN VELAGAPUDI</t>
  </si>
  <si>
    <t>AFDPK3995G</t>
  </si>
  <si>
    <t>SIVARAMAKRISHNAN PRASAD</t>
  </si>
  <si>
    <t>AFRPP5944E</t>
  </si>
  <si>
    <t>S RAJIV RANGASAMI</t>
  </si>
  <si>
    <t>AGUPR2921B</t>
  </si>
  <si>
    <t>P VIKRAM RAMAKRISHNAN</t>
  </si>
  <si>
    <t>AIZPV8779N</t>
  </si>
  <si>
    <t>V RAMAKRISHNA SONS P LTD</t>
  </si>
  <si>
    <t>AAACV2307A</t>
  </si>
  <si>
    <t>VRK GRANDSONS INVESTMENTS PRIVATE LIMITED</t>
  </si>
  <si>
    <t>AAACV3678A</t>
  </si>
  <si>
    <t>THE JEYPORE SUGAR COMPANY LIMITED</t>
  </si>
  <si>
    <t>AAACT9942R</t>
  </si>
  <si>
    <t>UMA S VALLABHANENI</t>
  </si>
  <si>
    <t>AEYPV0586Q</t>
  </si>
  <si>
    <t>SUBBARAO VALLABHANENI</t>
  </si>
  <si>
    <t>AKRPS6475L</t>
  </si>
  <si>
    <t>SHIVANI DUTT CHITTURI</t>
  </si>
  <si>
    <t>ASKPC4646C</t>
  </si>
  <si>
    <t>INVESTOR EDUCATION AND PROTECTION FUND AUTHORITY MINISTRY OF CORPORATE AFFAIRS</t>
  </si>
  <si>
    <t>ZZZZZ9999Z</t>
  </si>
  <si>
    <t>060068073086032105100061084069088084066076079067075032099111110116101110116069100105116097098108101061116114117101032115116121108101061034072069073071072084058032049048048037059032087073068084072058032049048048037034062013010060068073086062013010060068073086062083072065082069083032084082065078083070069082032084079032073069080070032065067067079085078084060047068073086062060047068073086062060047068073086062</t>
  </si>
  <si>
    <t>SANDHYA G PARIKH</t>
  </si>
  <si>
    <t>AAEPP1311M</t>
  </si>
  <si>
    <t>CHINMAY G PARIKH</t>
  </si>
  <si>
    <t>ADVPC9973G</t>
  </si>
  <si>
    <t>CITIBANK N A JT AC    R SRINIVASAN</t>
  </si>
  <si>
    <t>CORPORATE BODY-LIMITED LIABILITY PARTNERSHIP</t>
  </si>
  <si>
    <t>LIMITED LIABILITY PARTNERSHIP</t>
  </si>
  <si>
    <t>MARGIN TRADING ACCOUNT-CORPORATE</t>
  </si>
  <si>
    <t>MARGIN TRADING ACCOUNT-INDIVIDUAL</t>
  </si>
  <si>
    <t>RESIDENT-STOCK BROKER PROPRIETARY</t>
  </si>
  <si>
    <t>NOTLISTED</t>
  </si>
  <si>
    <t>THE KCP LIMITED</t>
  </si>
  <si>
    <t>31-03-2024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</si>
</sst>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Red]0"/>
    <numFmt numFmtId="166" formatCode="0.00;[Red]0.00"/>
    <numFmt numFmtId="167"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1">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0" fillId="11" borderId="4" xfId="0" applyNumberFormat="1" applyFill="1" applyBorder="1" applyAlignment="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6" fontId="0" fillId="11" borderId="58" xfId="0" applyNumberFormat="1" applyFill="1" applyBorder="1"/>
    <xf numFmtId="166"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6"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6"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5" fontId="0" fillId="20" borderId="11" xfId="0" applyNumberFormat="1" applyFill="1" applyBorder="1" applyProtection="1">
      <protection hidden="1"/>
    </xf>
    <xf numFmtId="165" fontId="0" fillId="20" borderId="12" xfId="0" applyNumberFormat="1" applyFill="1" applyBorder="1" applyProtection="1">
      <protection hidden="1"/>
    </xf>
    <xf numFmtId="165" fontId="0" fillId="20" borderId="13" xfId="0" applyNumberFormat="1" applyFill="1" applyBorder="1" applyProtection="1">
      <protection hidden="1"/>
    </xf>
    <xf numFmtId="165" fontId="0" fillId="20" borderId="2" xfId="0" applyNumberFormat="1" applyFill="1" applyBorder="1" applyProtection="1">
      <protection hidden="1"/>
    </xf>
    <xf numFmtId="165" fontId="0" fillId="20" borderId="33" xfId="0" applyNumberFormat="1" applyFill="1" applyBorder="1" applyProtection="1">
      <protection hidden="1"/>
    </xf>
    <xf numFmtId="165" fontId="0" fillId="20" borderId="3" xfId="0" applyNumberFormat="1" applyFill="1" applyBorder="1" applyProtection="1">
      <protection hidden="1"/>
    </xf>
    <xf numFmtId="165" fontId="0" fillId="20" borderId="6" xfId="0" applyNumberFormat="1" applyFill="1" applyBorder="1" applyProtection="1">
      <protection hidden="1"/>
    </xf>
    <xf numFmtId="165" fontId="0" fillId="20" borderId="0" xfId="0" applyNumberFormat="1" applyFill="1" applyProtection="1">
      <protection hidden="1"/>
    </xf>
    <xf numFmtId="165" fontId="0" fillId="20" borderId="7" xfId="0" applyNumberFormat="1" applyFill="1" applyBorder="1" applyProtection="1">
      <protection hidden="1"/>
    </xf>
    <xf numFmtId="165" fontId="0" fillId="20" borderId="9" xfId="0" applyNumberFormat="1" applyFill="1" applyBorder="1" applyProtection="1">
      <protection hidden="1"/>
    </xf>
    <xf numFmtId="165" fontId="0" fillId="20" borderId="17" xfId="0" applyNumberFormat="1" applyFill="1" applyBorder="1" applyProtection="1">
      <protection hidden="1"/>
    </xf>
    <xf numFmtId="165"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8" borderId="15" xfId="0" applyNumberFormat="1" applyFill="1" applyBorder="1" applyAlignment="1" applyProtection="1">
      <alignment horizontal="center" vertical="center"/>
      <protection hidden="1"/>
    </xf>
    <xf numFmtId="165" fontId="0" fillId="11" borderId="4" xfId="0" applyNumberFormat="1" applyFill="1" applyBorder="1" applyAlignment="1">
      <alignment horizontal="right"/>
    </xf>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165"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5" fontId="0" fillId="8" borderId="1" xfId="0" applyNumberFormat="1" applyFill="1" applyBorder="1" applyAlignment="1" applyProtection="1">
      <alignment horizontal="right"/>
      <protection locked="0"/>
    </xf>
    <xf numFmtId="0" fontId="0" fillId="8" borderId="4" xfId="0" applyFill="1" applyBorder="1" applyProtection="1">
      <protection locked="0"/>
    </xf>
    <xf numFmtId="1" fontId="0" fillId="8" borderId="4" xfId="0" applyNumberFormat="1" applyFill="1" applyBorder="1" applyProtection="1">
      <protection locked="0"/>
    </xf>
    <xf numFmtId="49" fontId="0" fillId="13" borderId="18" xfId="0" applyNumberFormat="1"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5"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45" xfId="0" applyFill="1" applyBorder="1" applyAlignment="1" applyProtection="1">
      <alignment horizontal="center" vertical="center"/>
    </xf>
    <xf numFmtId="0" fontId="0" fillId="12" borderId="11" xfId="0" applyFill="1" applyBorder="1" applyProtection="1"/>
    <xf numFmtId="0" fontId="0" fillId="12" borderId="13" xfId="0" applyFill="1" applyBorder="1" applyProtection="1"/>
    <xf numFmtId="0" fontId="0" fillId="11" borderId="47" xfId="0" applyFill="1" applyBorder="1" applyAlignment="1" applyProtection="1">
      <alignment horizontal="center" vertical="center"/>
    </xf>
    <xf numFmtId="0" fontId="0" fillId="11" borderId="48" xfId="0" applyFill="1" applyBorder="1" applyAlignment="1" applyProtection="1">
      <alignment horizontal="center" vertical="center"/>
    </xf>
    <xf numFmtId="0" fontId="0" fillId="13" borderId="4" xfId="0" applyFill="1" applyBorder="1" applyAlignment="1" applyProtection="1">
      <alignment horizontal="right"/>
    </xf>
    <xf numFmtId="0" fontId="0" fillId="13" borderId="4" xfId="0" applyFill="1" applyBorder="1" applyAlignment="1" applyProtection="1">
      <alignment horizontal="left"/>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20" borderId="28" xfId="0" applyFill="1" applyBorder="1" applyAlignment="1">
      <alignment horizontal="center"/>
    </xf>
    <xf numFmtId="0" fontId="0" fillId="20" borderId="60" xfId="0" applyFill="1" applyBorder="1" applyAlignment="1">
      <alignment horizontal="center"/>
    </xf>
    <xf numFmtId="0" fontId="0" fillId="20"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cellStyle name="Normal" xfId="0" builtinId="0"/>
    <cellStyle name="Normal 2" xfId="5"/>
    <cellStyle name="Normal 2 4" xfId="4"/>
  </cellStyles>
  <dxfs count="0"/>
  <tableStyles count="1" defaultTableStyle="TableStyleMedium2" defaultPivotStyle="PivotStyleLight16">
    <tableStyle name="MySqlDefault" pivot="0" table="0" count="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xmlns=""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xmlns=""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xmlns=""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xmlns=""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57150</xdr:colOff>
          <xdr:row>14</xdr:row>
          <xdr:rowOff>57150</xdr:rowOff>
        </xdr:from>
        <xdr:to>
          <xdr:col>27</xdr:col>
          <xdr:colOff>1304925</xdr:colOff>
          <xdr:row>14</xdr:row>
          <xdr:rowOff>257175</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57150</xdr:colOff>
          <xdr:row>15</xdr:row>
          <xdr:rowOff>57150</xdr:rowOff>
        </xdr:from>
        <xdr:to>
          <xdr:col>27</xdr:col>
          <xdr:colOff>1304925</xdr:colOff>
          <xdr:row>15</xdr:row>
          <xdr:rowOff>257175</xdr:rowOff>
        </xdr:to>
        <xdr:sp macro="" textlink="">
          <xdr:nvSpPr>
            <xdr:cNvPr id="4098" name="Button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57150</xdr:colOff>
          <xdr:row>16</xdr:row>
          <xdr:rowOff>57150</xdr:rowOff>
        </xdr:from>
        <xdr:to>
          <xdr:col>27</xdr:col>
          <xdr:colOff>1304925</xdr:colOff>
          <xdr:row>16</xdr:row>
          <xdr:rowOff>257175</xdr:rowOff>
        </xdr:to>
        <xdr:sp macro="" textlink="">
          <xdr:nvSpPr>
            <xdr:cNvPr id="4099" name="Button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xmlns=""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xmlns=""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1304925</xdr:colOff>
          <xdr:row>14</xdr:row>
          <xdr:rowOff>257175</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1304925</xdr:colOff>
          <xdr:row>15</xdr:row>
          <xdr:rowOff>257175</xdr:rowOff>
        </xdr:to>
        <xdr:sp macro="" textlink="">
          <xdr:nvSpPr>
            <xdr:cNvPr id="5122" name="Button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1304925</xdr:colOff>
          <xdr:row>16</xdr:row>
          <xdr:rowOff>257175</xdr:rowOff>
        </xdr:to>
        <xdr:sp macro="" textlink="">
          <xdr:nvSpPr>
            <xdr:cNvPr id="5123" name="Button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xmlns=""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xmlns=""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xmlns=""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xmlns=""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xmlns=""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xmlns=""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xmlns=""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xmlns=""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xmlns=""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xmlns=""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xmlns=""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xmlns=""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xmlns=""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xmlns=""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xmlns=""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xmlns=""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xmlns=""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xmlns=""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xmlns=""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xmlns=""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xmlns=""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xmlns=""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xmlns=""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xmlns=""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xmlns=""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xmlns=""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xmlns=""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xmlns=""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xmlns=""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xmlns=""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xmlns=""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xmlns=""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1304925</xdr:colOff>
          <xdr:row>14</xdr:row>
          <xdr:rowOff>257175</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xmlns=""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xmlns=""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xmlns=""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xmlns=""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xmlns=""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xmlns=""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1304925</xdr:colOff>
          <xdr:row>14</xdr:row>
          <xdr:rowOff>257175</xdr:rowOff>
        </xdr:to>
        <xdr:sp macro="" textlink="">
          <xdr:nvSpPr>
            <xdr:cNvPr id="9217" name="Button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xmlns=""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xmlns=""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xmlns=""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xmlns=""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xmlns=""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xmlns=""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xmlns=""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xmlns=""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xmlns=""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xmlns=""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xmlns=""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1304925</xdr:colOff>
          <xdr:row>14</xdr:row>
          <xdr:rowOff>257175</xdr:rowOff>
        </xdr:to>
        <xdr:sp macro="" textlink="">
          <xdr:nvSpPr>
            <xdr:cNvPr id="7169" name="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15</xdr:row>
          <xdr:rowOff>57150</xdr:rowOff>
        </xdr:from>
        <xdr:to>
          <xdr:col>23</xdr:col>
          <xdr:colOff>1304925</xdr:colOff>
          <xdr:row>15</xdr:row>
          <xdr:rowOff>257175</xdr:rowOff>
        </xdr:to>
        <xdr:sp macro="" textlink="">
          <xdr:nvSpPr>
            <xdr:cNvPr id="7170" name="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xmlns=""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xmlns=""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xmlns=""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xmlns=""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xmlns=""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xmlns=""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xmlns=""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xmlns=""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xmlns=""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xmlns=""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xmlns=""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xmlns=""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xmlns=""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xmlns=""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xmlns=""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xmlns=""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xmlns=""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xmlns=""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xmlns=""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1304925</xdr:colOff>
          <xdr:row>14</xdr:row>
          <xdr:rowOff>257175</xdr:rowOff>
        </xdr:to>
        <xdr:sp macro="" textlink="">
          <xdr:nvSpPr>
            <xdr:cNvPr id="8195" name="Button 3" hidden="1">
              <a:extLst>
                <a:ext uri="{63B3BB69-23CF-44E3-9099-C40C66FF867C}">
                  <a14:compatExt spid="_x0000_s819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1304925</xdr:colOff>
          <xdr:row>15</xdr:row>
          <xdr:rowOff>257175</xdr:rowOff>
        </xdr:to>
        <xdr:sp macro="" textlink="">
          <xdr:nvSpPr>
            <xdr:cNvPr id="8196" name="Button 4" hidden="1">
              <a:extLst>
                <a:ext uri="{63B3BB69-23CF-44E3-9099-C40C66FF867C}">
                  <a14:compatExt spid="_x0000_s819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1304925</xdr:colOff>
          <xdr:row>16</xdr:row>
          <xdr:rowOff>257175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17</xdr:row>
          <xdr:rowOff>57150</xdr:rowOff>
        </xdr:from>
        <xdr:to>
          <xdr:col>25</xdr:col>
          <xdr:colOff>1304925</xdr:colOff>
          <xdr:row>17</xdr:row>
          <xdr:rowOff>257175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18</xdr:row>
          <xdr:rowOff>57150</xdr:rowOff>
        </xdr:from>
        <xdr:to>
          <xdr:col>25</xdr:col>
          <xdr:colOff>1304925</xdr:colOff>
          <xdr:row>18</xdr:row>
          <xdr:rowOff>257175</xdr:rowOff>
        </xdr:to>
        <xdr:sp macro="" textlink="">
          <xdr:nvSpPr>
            <xdr:cNvPr id="8199" name="Button 7" hidden="1">
              <a:extLst>
                <a:ext uri="{63B3BB69-23CF-44E3-9099-C40C66FF867C}">
                  <a14:compatExt spid="_x0000_s819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19</xdr:row>
          <xdr:rowOff>57150</xdr:rowOff>
        </xdr:from>
        <xdr:to>
          <xdr:col>25</xdr:col>
          <xdr:colOff>1304925</xdr:colOff>
          <xdr:row>19</xdr:row>
          <xdr:rowOff>257175</xdr:rowOff>
        </xdr:to>
        <xdr:sp macro="" textlink="">
          <xdr:nvSpPr>
            <xdr:cNvPr id="8200" name="Button 8" hidden="1">
              <a:extLst>
                <a:ext uri="{63B3BB69-23CF-44E3-9099-C40C66FF867C}">
                  <a14:compatExt spid="_x0000_s820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20</xdr:row>
          <xdr:rowOff>57150</xdr:rowOff>
        </xdr:from>
        <xdr:to>
          <xdr:col>25</xdr:col>
          <xdr:colOff>1304925</xdr:colOff>
          <xdr:row>20</xdr:row>
          <xdr:rowOff>257175</xdr:rowOff>
        </xdr:to>
        <xdr:sp macro="" textlink="">
          <xdr:nvSpPr>
            <xdr:cNvPr id="8201" name="Button 9" hidden="1">
              <a:extLst>
                <a:ext uri="{63B3BB69-23CF-44E3-9099-C40C66FF867C}">
                  <a14:compatExt spid="_x0000_s820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21</xdr:row>
          <xdr:rowOff>57150</xdr:rowOff>
        </xdr:from>
        <xdr:to>
          <xdr:col>25</xdr:col>
          <xdr:colOff>1304925</xdr:colOff>
          <xdr:row>21</xdr:row>
          <xdr:rowOff>257175</xdr:rowOff>
        </xdr:to>
        <xdr:sp macro="" textlink="">
          <xdr:nvSpPr>
            <xdr:cNvPr id="8202" name="Button 10" hidden="1">
              <a:extLst>
                <a:ext uri="{63B3BB69-23CF-44E3-9099-C40C66FF867C}">
                  <a14:compatExt spid="_x0000_s820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22</xdr:row>
          <xdr:rowOff>57150</xdr:rowOff>
        </xdr:from>
        <xdr:to>
          <xdr:col>25</xdr:col>
          <xdr:colOff>1304925</xdr:colOff>
          <xdr:row>22</xdr:row>
          <xdr:rowOff>257175</xdr:rowOff>
        </xdr:to>
        <xdr:sp macro="" textlink="">
          <xdr:nvSpPr>
            <xdr:cNvPr id="8203" name="Button 11" hidden="1">
              <a:extLst>
                <a:ext uri="{63B3BB69-23CF-44E3-9099-C40C66FF867C}">
                  <a14:compatExt spid="_x0000_s820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xmlns=""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xmlns=""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xmlns=""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xmlns=""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xmlns=""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xmlns=""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xmlns=""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xmlns=""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xmlns=""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xmlns=""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xmlns=""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xmlns=""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xmlns=""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xmlns=""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xmlns=""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xmlns=""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xmlns=""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xmlns=""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xmlns=""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xmlns=""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xmlns=""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8</xdr:col>
          <xdr:colOff>57150</xdr:colOff>
          <xdr:row>14</xdr:row>
          <xdr:rowOff>57150</xdr:rowOff>
        </xdr:from>
        <xdr:to>
          <xdr:col>8</xdr:col>
          <xdr:colOff>1428750</xdr:colOff>
          <xdr:row>14</xdr:row>
          <xdr:rowOff>257175</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xmlns=""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xmlns=""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xmlns=""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xmlns=""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1304925</xdr:colOff>
          <xdr:row>14</xdr:row>
          <xdr:rowOff>257175</xdr:rowOff>
        </xdr:to>
        <xdr:sp macro="" textlink="">
          <xdr:nvSpPr>
            <xdr:cNvPr id="3073" name="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1304925</xdr:colOff>
          <xdr:row>15</xdr:row>
          <xdr:rowOff>257175</xdr:rowOff>
        </xdr:to>
        <xdr:sp macro="" textlink="">
          <xdr:nvSpPr>
            <xdr:cNvPr id="3074" name="Button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1304925</xdr:colOff>
          <xdr:row>16</xdr:row>
          <xdr:rowOff>257175</xdr:rowOff>
        </xdr:to>
        <xdr:sp macro="" textlink="">
          <xdr:nvSpPr>
            <xdr:cNvPr id="3075" name="Button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17</xdr:row>
          <xdr:rowOff>57150</xdr:rowOff>
        </xdr:from>
        <xdr:to>
          <xdr:col>25</xdr:col>
          <xdr:colOff>1304925</xdr:colOff>
          <xdr:row>17</xdr:row>
          <xdr:rowOff>257175</xdr:rowOff>
        </xdr:to>
        <xdr:sp macro="" textlink="">
          <xdr:nvSpPr>
            <xdr:cNvPr id="3076" name="Button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18</xdr:row>
          <xdr:rowOff>57150</xdr:rowOff>
        </xdr:from>
        <xdr:to>
          <xdr:col>25</xdr:col>
          <xdr:colOff>1304925</xdr:colOff>
          <xdr:row>18</xdr:row>
          <xdr:rowOff>257175</xdr:rowOff>
        </xdr:to>
        <xdr:sp macro="" textlink="">
          <xdr:nvSpPr>
            <xdr:cNvPr id="3077" name="Button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19</xdr:row>
          <xdr:rowOff>57150</xdr:rowOff>
        </xdr:from>
        <xdr:to>
          <xdr:col>25</xdr:col>
          <xdr:colOff>1304925</xdr:colOff>
          <xdr:row>19</xdr:row>
          <xdr:rowOff>257175</xdr:rowOff>
        </xdr:to>
        <xdr:sp macro="" textlink="">
          <xdr:nvSpPr>
            <xdr:cNvPr id="3078" name="Button 6" hidden="1">
              <a:extLst>
                <a:ext uri="{63B3BB69-23CF-44E3-9099-C40C66FF867C}">
                  <a14:compatExt spid="_x0000_s307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20</xdr:row>
          <xdr:rowOff>57150</xdr:rowOff>
        </xdr:from>
        <xdr:to>
          <xdr:col>25</xdr:col>
          <xdr:colOff>1304925</xdr:colOff>
          <xdr:row>20</xdr:row>
          <xdr:rowOff>257175</xdr:rowOff>
        </xdr:to>
        <xdr:sp macro="" textlink="">
          <xdr:nvSpPr>
            <xdr:cNvPr id="3079" name="Button 7" hidden="1">
              <a:extLst>
                <a:ext uri="{63B3BB69-23CF-44E3-9099-C40C66FF867C}">
                  <a14:compatExt spid="_x0000_s307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21</xdr:row>
          <xdr:rowOff>57150</xdr:rowOff>
        </xdr:from>
        <xdr:to>
          <xdr:col>25</xdr:col>
          <xdr:colOff>1304925</xdr:colOff>
          <xdr:row>21</xdr:row>
          <xdr:rowOff>257175</xdr:rowOff>
        </xdr:to>
        <xdr:sp macro="" textlink="">
          <xdr:nvSpPr>
            <xdr:cNvPr id="3080" name="Button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22</xdr:row>
          <xdr:rowOff>57150</xdr:rowOff>
        </xdr:from>
        <xdr:to>
          <xdr:col>25</xdr:col>
          <xdr:colOff>1304925</xdr:colOff>
          <xdr:row>22</xdr:row>
          <xdr:rowOff>257175</xdr:rowOff>
        </xdr:to>
        <xdr:sp macro="" textlink="">
          <xdr:nvSpPr>
            <xdr:cNvPr id="3081" name="Button 9" hidden="1">
              <a:extLst>
                <a:ext uri="{63B3BB69-23CF-44E3-9099-C40C66FF867C}">
                  <a14:compatExt spid="_x0000_s308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23</xdr:row>
          <xdr:rowOff>57150</xdr:rowOff>
        </xdr:from>
        <xdr:to>
          <xdr:col>25</xdr:col>
          <xdr:colOff>1304925</xdr:colOff>
          <xdr:row>23</xdr:row>
          <xdr:rowOff>257175</xdr:rowOff>
        </xdr:to>
        <xdr:sp macro="" textlink="">
          <xdr:nvSpPr>
            <xdr:cNvPr id="3082" name="Button 10" hidden="1">
              <a:extLst>
                <a:ext uri="{63B3BB69-23CF-44E3-9099-C40C66FF867C}">
                  <a14:compatExt spid="_x0000_s308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24</xdr:row>
          <xdr:rowOff>57150</xdr:rowOff>
        </xdr:from>
        <xdr:to>
          <xdr:col>25</xdr:col>
          <xdr:colOff>1304925</xdr:colOff>
          <xdr:row>24</xdr:row>
          <xdr:rowOff>257175</xdr:rowOff>
        </xdr:to>
        <xdr:sp macro="" textlink="">
          <xdr:nvSpPr>
            <xdr:cNvPr id="3083" name="Button 11" hidden="1">
              <a:extLst>
                <a:ext uri="{63B3BB69-23CF-44E3-9099-C40C66FF867C}">
                  <a14:compatExt spid="_x0000_s308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25</xdr:row>
          <xdr:rowOff>57150</xdr:rowOff>
        </xdr:from>
        <xdr:to>
          <xdr:col>25</xdr:col>
          <xdr:colOff>1304925</xdr:colOff>
          <xdr:row>25</xdr:row>
          <xdr:rowOff>257175</xdr:rowOff>
        </xdr:to>
        <xdr:sp macro="" textlink="">
          <xdr:nvSpPr>
            <xdr:cNvPr id="3084" name="Button 12" hidden="1">
              <a:extLst>
                <a:ext uri="{63B3BB69-23CF-44E3-9099-C40C66FF867C}">
                  <a14:compatExt spid="_x0000_s308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xmlns=""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xmlns=""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xmlns=""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xmlns=""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xmlns=""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xmlns=""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xmlns=""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xmlns=""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xmlns=""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xmlns=""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xmlns=""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xmlns=""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16.xml"/><Relationship Id="rId2" Type="http://schemas.openxmlformats.org/officeDocument/2006/relationships/vmlDrawing" Target="../drawings/vmlDrawing3.vml"/><Relationship Id="rId1" Type="http://schemas.openxmlformats.org/officeDocument/2006/relationships/drawing" Target="../drawings/drawing11.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4.v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6.xml"/><Relationship Id="rId1" Type="http://schemas.openxmlformats.org/officeDocument/2006/relationships/printerSettings" Target="../printerSettings/printerSettings13.bin"/><Relationship Id="rId4" Type="http://schemas.openxmlformats.org/officeDocument/2006/relationships/ctrlProp" Target="../ctrlProps/ctrlProp20.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21.xml"/><Relationship Id="rId2" Type="http://schemas.openxmlformats.org/officeDocument/2006/relationships/vmlDrawing" Target="../drawings/vmlDrawing6.vml"/><Relationship Id="rId1" Type="http://schemas.openxmlformats.org/officeDocument/2006/relationships/drawing" Target="../drawings/drawing46.xml"/><Relationship Id="rId4" Type="http://schemas.openxmlformats.org/officeDocument/2006/relationships/ctrlProp" Target="../ctrlProps/ctrlProp22.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7.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50.xml"/><Relationship Id="rId1" Type="http://schemas.openxmlformats.org/officeDocument/2006/relationships/printerSettings" Target="../printerSettings/printerSettings22.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3" Type="http://schemas.openxmlformats.org/officeDocument/2006/relationships/ctrlProp" Target="../ctrlProps/ctrlProp32.xml"/><Relationship Id="rId2" Type="http://schemas.openxmlformats.org/officeDocument/2006/relationships/vmlDrawing" Target="../drawings/vmlDrawing8.vml"/><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M69"/>
  <sheetViews>
    <sheetView showGridLines="0" workbookViewId="0">
      <selection activeCell="E6" sqref="E6:I6"/>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13"/>
    </row>
    <row r="3" spans="4:10">
      <c r="I3" s="213"/>
    </row>
    <row r="4" spans="4:10">
      <c r="I4" s="213"/>
    </row>
    <row r="5" spans="4:10">
      <c r="I5" s="213"/>
    </row>
    <row r="6" spans="4:10">
      <c r="E6" s="411" t="s">
        <v>396</v>
      </c>
      <c r="F6" s="412"/>
      <c r="G6" s="412"/>
      <c r="H6" s="412"/>
      <c r="I6" s="413"/>
    </row>
    <row r="7" spans="4:10">
      <c r="E7" s="214" t="s">
        <v>397</v>
      </c>
      <c r="F7" s="414" t="s">
        <v>398</v>
      </c>
      <c r="G7" s="415"/>
      <c r="H7" s="415"/>
      <c r="I7" s="416"/>
    </row>
    <row r="8" spans="4:10">
      <c r="E8" s="214" t="s">
        <v>399</v>
      </c>
      <c r="F8" s="414" t="s">
        <v>400</v>
      </c>
      <c r="G8" s="417"/>
      <c r="H8" s="417"/>
      <c r="I8" s="418"/>
    </row>
    <row r="9" spans="4:10">
      <c r="E9" s="214" t="s">
        <v>401</v>
      </c>
      <c r="F9" s="414" t="s">
        <v>402</v>
      </c>
      <c r="G9" s="417"/>
      <c r="H9" s="417"/>
      <c r="I9" s="418"/>
    </row>
    <row r="10" spans="4:10">
      <c r="E10" s="214" t="s">
        <v>403</v>
      </c>
      <c r="F10" s="414" t="s">
        <v>582</v>
      </c>
      <c r="G10" s="417"/>
      <c r="H10" s="417"/>
      <c r="I10" s="418"/>
    </row>
    <row r="11" spans="4:10">
      <c r="E11" s="214" t="s">
        <v>581</v>
      </c>
      <c r="F11" s="414" t="s">
        <v>431</v>
      </c>
      <c r="G11" s="417"/>
      <c r="H11" s="417"/>
      <c r="I11" s="418"/>
    </row>
    <row r="12" spans="4:10">
      <c r="E12" s="214" t="s">
        <v>585</v>
      </c>
      <c r="F12" s="414" t="s">
        <v>586</v>
      </c>
      <c r="G12" s="417"/>
      <c r="H12" s="417"/>
      <c r="I12" s="418"/>
    </row>
    <row r="13" spans="4:10">
      <c r="I13" s="213"/>
    </row>
    <row r="14" spans="4:10">
      <c r="I14" s="213"/>
    </row>
    <row r="15" spans="4:10">
      <c r="D15" s="419" t="s">
        <v>404</v>
      </c>
      <c r="E15" s="420"/>
      <c r="F15" s="420"/>
      <c r="G15" s="420"/>
      <c r="H15" s="420"/>
      <c r="I15" s="420"/>
      <c r="J15" s="421"/>
    </row>
    <row r="16" spans="4:10" ht="27.75" customHeight="1">
      <c r="D16" s="422" t="s">
        <v>405</v>
      </c>
      <c r="E16" s="422"/>
      <c r="F16" s="422"/>
      <c r="G16" s="422"/>
      <c r="H16" s="422"/>
      <c r="I16" s="422"/>
      <c r="J16" s="422"/>
    </row>
    <row r="17" spans="4:10" ht="45" customHeight="1">
      <c r="D17" s="423" t="s">
        <v>406</v>
      </c>
      <c r="E17" s="423"/>
      <c r="F17" s="423"/>
      <c r="G17" s="423"/>
      <c r="H17" s="423"/>
      <c r="I17" s="423"/>
      <c r="J17" s="423"/>
    </row>
    <row r="18" spans="4:10">
      <c r="D18" s="215"/>
      <c r="E18" s="215"/>
      <c r="F18" s="215"/>
      <c r="G18" s="215"/>
      <c r="H18" s="215"/>
      <c r="I18" s="216"/>
      <c r="J18" s="215"/>
    </row>
    <row r="19" spans="4:10">
      <c r="I19" s="213"/>
    </row>
    <row r="20" spans="4:10" ht="15.75">
      <c r="D20" s="387" t="s">
        <v>407</v>
      </c>
      <c r="E20" s="388"/>
      <c r="F20" s="388"/>
      <c r="G20" s="388"/>
      <c r="H20" s="388"/>
      <c r="I20" s="388"/>
      <c r="J20" s="389"/>
    </row>
    <row r="21" spans="4:10" ht="18" customHeight="1">
      <c r="D21" s="396" t="s">
        <v>408</v>
      </c>
      <c r="E21" s="424"/>
      <c r="F21" s="424"/>
      <c r="G21" s="424"/>
      <c r="H21" s="424"/>
      <c r="I21" s="424"/>
      <c r="J21" s="425"/>
    </row>
    <row r="22" spans="4:10" ht="16.5" customHeight="1">
      <c r="D22" s="426" t="s">
        <v>409</v>
      </c>
      <c r="E22" s="427"/>
      <c r="F22" s="427"/>
      <c r="G22" s="427"/>
      <c r="H22" s="427"/>
      <c r="I22" s="427"/>
      <c r="J22" s="428"/>
    </row>
    <row r="23" spans="4:10" ht="16.5" customHeight="1">
      <c r="D23" s="408" t="s">
        <v>410</v>
      </c>
      <c r="E23" s="409"/>
      <c r="F23" s="409"/>
      <c r="G23" s="409"/>
      <c r="H23" s="409"/>
      <c r="I23" s="409"/>
      <c r="J23" s="410"/>
    </row>
    <row r="24" spans="4:10" ht="18.75" customHeight="1">
      <c r="D24" s="408" t="s">
        <v>411</v>
      </c>
      <c r="E24" s="409"/>
      <c r="F24" s="409"/>
      <c r="G24" s="409"/>
      <c r="H24" s="409"/>
      <c r="I24" s="409"/>
      <c r="J24" s="410"/>
    </row>
    <row r="25" spans="4:10" ht="28.5" customHeight="1">
      <c r="D25" s="429" t="s">
        <v>412</v>
      </c>
      <c r="E25" s="430"/>
      <c r="F25" s="430"/>
      <c r="G25" s="430"/>
      <c r="H25" s="430"/>
      <c r="I25" s="430"/>
      <c r="J25" s="431"/>
    </row>
    <row r="26" spans="4:10">
      <c r="I26" s="213"/>
    </row>
    <row r="27" spans="4:10">
      <c r="I27" s="213"/>
    </row>
    <row r="28" spans="4:10" ht="15.75">
      <c r="D28" s="402" t="s">
        <v>413</v>
      </c>
      <c r="E28" s="403"/>
      <c r="F28" s="403"/>
      <c r="G28" s="403"/>
      <c r="H28" s="403"/>
      <c r="I28" s="403"/>
      <c r="J28" s="404"/>
    </row>
    <row r="29" spans="4:10">
      <c r="D29" s="217">
        <v>1</v>
      </c>
      <c r="E29" s="435" t="s">
        <v>414</v>
      </c>
      <c r="F29" s="436"/>
      <c r="G29" s="436"/>
      <c r="H29" s="436"/>
      <c r="I29" s="436"/>
      <c r="J29" s="220" t="s">
        <v>415</v>
      </c>
    </row>
    <row r="30" spans="4:10">
      <c r="D30" s="217">
        <v>2</v>
      </c>
      <c r="E30" s="435" t="s">
        <v>432</v>
      </c>
      <c r="F30" s="436"/>
      <c r="G30" s="436"/>
      <c r="H30" s="436"/>
      <c r="I30" s="436"/>
      <c r="J30" s="220" t="s">
        <v>432</v>
      </c>
    </row>
    <row r="31" spans="4:10">
      <c r="D31" s="217">
        <v>3</v>
      </c>
      <c r="E31" s="435" t="s">
        <v>433</v>
      </c>
      <c r="F31" s="436"/>
      <c r="G31" s="436"/>
      <c r="H31" s="436"/>
      <c r="I31" s="436"/>
      <c r="J31" s="220" t="s">
        <v>433</v>
      </c>
    </row>
    <row r="32" spans="4:10">
      <c r="D32" s="217">
        <v>4</v>
      </c>
      <c r="E32" s="435" t="s">
        <v>434</v>
      </c>
      <c r="F32" s="436"/>
      <c r="G32" s="436"/>
      <c r="H32" s="436"/>
      <c r="I32" s="436"/>
      <c r="J32" s="220" t="s">
        <v>434</v>
      </c>
    </row>
    <row r="33" spans="4:10">
      <c r="D33" s="217">
        <v>5</v>
      </c>
      <c r="E33" s="435" t="s">
        <v>847</v>
      </c>
      <c r="F33" s="436"/>
      <c r="G33" s="436"/>
      <c r="H33" s="436"/>
      <c r="I33" s="436"/>
      <c r="J33" s="220" t="s">
        <v>847</v>
      </c>
    </row>
    <row r="34" spans="4:10">
      <c r="D34" s="218"/>
      <c r="E34" s="218"/>
      <c r="F34" s="218"/>
      <c r="G34" s="218"/>
      <c r="H34" s="218"/>
      <c r="I34" s="219"/>
      <c r="J34" s="218"/>
    </row>
    <row r="35" spans="4:10">
      <c r="D35" s="218"/>
      <c r="E35" s="218"/>
      <c r="F35" s="218"/>
      <c r="G35" s="218"/>
      <c r="H35" s="218"/>
      <c r="I35" s="219"/>
      <c r="J35" s="218"/>
    </row>
    <row r="36" spans="4:10" ht="15.75">
      <c r="D36" s="387" t="s">
        <v>579</v>
      </c>
      <c r="E36" s="388"/>
      <c r="F36" s="388"/>
      <c r="G36" s="388"/>
      <c r="H36" s="388"/>
      <c r="I36" s="388"/>
      <c r="J36" s="389"/>
    </row>
    <row r="37" spans="4:10" ht="30" customHeight="1">
      <c r="D37" s="437" t="s">
        <v>580</v>
      </c>
      <c r="E37" s="438"/>
      <c r="F37" s="438"/>
      <c r="G37" s="438"/>
      <c r="H37" s="438"/>
      <c r="I37" s="438"/>
      <c r="J37" s="439"/>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387" t="s">
        <v>583</v>
      </c>
      <c r="E41" s="388"/>
      <c r="F41" s="388"/>
      <c r="G41" s="388"/>
      <c r="H41" s="388"/>
      <c r="I41" s="388"/>
      <c r="J41" s="389"/>
    </row>
    <row r="42" spans="4:10" ht="60" customHeight="1">
      <c r="D42" s="390" t="s">
        <v>435</v>
      </c>
      <c r="E42" s="391"/>
      <c r="F42" s="391"/>
      <c r="G42" s="391"/>
      <c r="H42" s="391"/>
      <c r="I42" s="391"/>
      <c r="J42" s="392"/>
    </row>
    <row r="43" spans="4:10" ht="49.5" customHeight="1">
      <c r="D43" s="393" t="s">
        <v>416</v>
      </c>
      <c r="E43" s="394"/>
      <c r="F43" s="394"/>
      <c r="G43" s="394"/>
      <c r="H43" s="394"/>
      <c r="I43" s="394"/>
      <c r="J43" s="395"/>
    </row>
    <row r="44" spans="4:10" ht="53.25" customHeight="1">
      <c r="D44" s="393" t="s">
        <v>417</v>
      </c>
      <c r="E44" s="394"/>
      <c r="F44" s="394"/>
      <c r="G44" s="394"/>
      <c r="H44" s="394"/>
      <c r="I44" s="394"/>
      <c r="J44" s="395"/>
    </row>
    <row r="45" spans="4:10" ht="30" customHeight="1">
      <c r="D45" s="396" t="s">
        <v>418</v>
      </c>
      <c r="E45" s="397"/>
      <c r="F45" s="397"/>
      <c r="G45" s="397"/>
      <c r="H45" s="397"/>
      <c r="I45" s="397"/>
      <c r="J45" s="398"/>
    </row>
    <row r="46" spans="4:10" ht="56.25" customHeight="1">
      <c r="D46" s="399" t="s">
        <v>419</v>
      </c>
      <c r="E46" s="400"/>
      <c r="F46" s="400"/>
      <c r="G46" s="400"/>
      <c r="H46" s="400"/>
      <c r="I46" s="400"/>
      <c r="J46" s="401"/>
    </row>
    <row r="47" spans="4:10" ht="84.75" customHeight="1">
      <c r="D47" s="399" t="s">
        <v>420</v>
      </c>
      <c r="E47" s="400"/>
      <c r="F47" s="400"/>
      <c r="G47" s="400"/>
      <c r="H47" s="400"/>
      <c r="I47" s="400"/>
      <c r="J47" s="401"/>
    </row>
    <row r="48" spans="4:10" ht="61.5" customHeight="1">
      <c r="D48" s="432" t="s">
        <v>421</v>
      </c>
      <c r="E48" s="433"/>
      <c r="F48" s="433"/>
      <c r="G48" s="433"/>
      <c r="H48" s="433"/>
      <c r="I48" s="433"/>
      <c r="J48" s="434"/>
    </row>
    <row r="49" spans="4:10">
      <c r="I49" s="213"/>
    </row>
    <row r="50" spans="4:10">
      <c r="I50" s="213"/>
    </row>
    <row r="51" spans="4:10" ht="15.75">
      <c r="D51" s="402" t="s">
        <v>584</v>
      </c>
      <c r="E51" s="403"/>
      <c r="F51" s="403"/>
      <c r="G51" s="403"/>
      <c r="H51" s="403"/>
      <c r="I51" s="403"/>
      <c r="J51" s="404"/>
    </row>
    <row r="52" spans="4:10" ht="20.100000000000001" customHeight="1">
      <c r="D52" s="386" t="s">
        <v>422</v>
      </c>
      <c r="E52" s="386"/>
      <c r="F52" s="386"/>
      <c r="G52" s="386"/>
      <c r="H52" s="386"/>
      <c r="I52" s="386"/>
      <c r="J52" s="386"/>
    </row>
    <row r="53" spans="4:10" ht="20.100000000000001" customHeight="1">
      <c r="D53" s="386" t="s">
        <v>423</v>
      </c>
      <c r="E53" s="386"/>
      <c r="F53" s="386"/>
      <c r="G53" s="386"/>
      <c r="H53" s="386"/>
      <c r="I53" s="386"/>
      <c r="J53" s="386"/>
    </row>
    <row r="54" spans="4:10" ht="20.100000000000001" customHeight="1">
      <c r="D54" s="386" t="s">
        <v>424</v>
      </c>
      <c r="E54" s="386"/>
      <c r="F54" s="386"/>
      <c r="G54" s="386"/>
      <c r="H54" s="386"/>
      <c r="I54" s="386"/>
      <c r="J54" s="386"/>
    </row>
    <row r="55" spans="4:10" ht="42" customHeight="1">
      <c r="D55" s="386" t="s">
        <v>425</v>
      </c>
      <c r="E55" s="386"/>
      <c r="F55" s="386"/>
      <c r="G55" s="386"/>
      <c r="H55" s="386"/>
      <c r="I55" s="386"/>
      <c r="J55" s="386"/>
    </row>
    <row r="56" spans="4:10" ht="38.25" customHeight="1">
      <c r="D56" s="386" t="s">
        <v>426</v>
      </c>
      <c r="E56" s="386"/>
      <c r="F56" s="386"/>
      <c r="G56" s="386"/>
      <c r="H56" s="386"/>
      <c r="I56" s="386"/>
      <c r="J56" s="386"/>
    </row>
    <row r="57" spans="4:10" ht="38.25" customHeight="1">
      <c r="D57" s="406" t="s">
        <v>427</v>
      </c>
      <c r="E57" s="386"/>
      <c r="F57" s="386"/>
      <c r="G57" s="386"/>
      <c r="H57" s="386"/>
      <c r="I57" s="386"/>
      <c r="J57" s="386"/>
    </row>
    <row r="58" spans="4:10" ht="38.25" customHeight="1">
      <c r="D58" s="406" t="s">
        <v>428</v>
      </c>
      <c r="E58" s="386"/>
      <c r="F58" s="386"/>
      <c r="G58" s="386"/>
      <c r="H58" s="386"/>
      <c r="I58" s="386"/>
      <c r="J58" s="386"/>
    </row>
    <row r="59" spans="4:10" ht="25.5" customHeight="1">
      <c r="D59" s="407" t="s">
        <v>429</v>
      </c>
      <c r="E59" s="405"/>
      <c r="F59" s="405"/>
      <c r="G59" s="405"/>
      <c r="H59" s="405"/>
      <c r="I59" s="405"/>
      <c r="J59" s="405"/>
    </row>
    <row r="60" spans="4:10" ht="27.75" customHeight="1">
      <c r="D60" s="405" t="s">
        <v>430</v>
      </c>
      <c r="E60" s="405"/>
      <c r="F60" s="405"/>
      <c r="G60" s="405"/>
      <c r="H60" s="405"/>
      <c r="I60" s="405"/>
      <c r="J60" s="405"/>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sheet="1" objects="1" scenarios="1"/>
  <mergeCells count="42">
    <mergeCell ref="D24:J24"/>
    <mergeCell ref="D25:J25"/>
    <mergeCell ref="D47:J47"/>
    <mergeCell ref="D48:J48"/>
    <mergeCell ref="E31:I31"/>
    <mergeCell ref="E32:I32"/>
    <mergeCell ref="D36:J36"/>
    <mergeCell ref="D37:J37"/>
    <mergeCell ref="D28:J28"/>
    <mergeCell ref="E29:I29"/>
    <mergeCell ref="E30:I30"/>
    <mergeCell ref="E33:I33"/>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0:J60"/>
    <mergeCell ref="D54:J54"/>
    <mergeCell ref="D55:J55"/>
    <mergeCell ref="D56:J56"/>
    <mergeCell ref="D57:J57"/>
    <mergeCell ref="D58:J58"/>
    <mergeCell ref="D59:J59"/>
    <mergeCell ref="D53:J53"/>
    <mergeCell ref="D41:J41"/>
    <mergeCell ref="D42:J42"/>
    <mergeCell ref="D43:J43"/>
    <mergeCell ref="D44:J44"/>
    <mergeCell ref="D45:J45"/>
    <mergeCell ref="D46:J46"/>
    <mergeCell ref="D51:J51"/>
    <mergeCell ref="D52:J52"/>
  </mergeCells>
  <hyperlinks>
    <hyperlink ref="J30" location="Declaration!A1" display="Declaration"/>
    <hyperlink ref="J31" location="Summary!A1" display="Summary"/>
    <hyperlink ref="J32" location="'Shareholding Pattern'!A1" display="Shareholding Pattern"/>
    <hyperlink ref="J29" location="GeneralInfo!A1" display="General Info"/>
    <hyperlink ref="F7:I7" location="Index!D15" display="Overview"/>
    <hyperlink ref="F8:I8" location="Index!D20" display="Before you begin"/>
    <hyperlink ref="F9:I9" location="Index!D28" display="Index"/>
    <hyperlink ref="F12:I12" location="Index!D50" display="Fill up the Shareholding Pattern"/>
    <hyperlink ref="F10" location="Index!D34" display="Import XBRL file"/>
    <hyperlink ref="F10:I10" location="Index!D35" display="Import XBRL file"/>
    <hyperlink ref="F11:I11" location="Index!D40" display="Steps for filing Shareholding Pattern"/>
    <hyperlink ref="J33" location="'Annexure B'!A1" display="Annexure B"/>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sheetPr>
  <dimension ref="A1:XFC19"/>
  <sheetViews>
    <sheetView showGridLines="0" tabSelected="1" topLeftCell="A7" zoomScale="85" zoomScaleNormal="85" workbookViewId="0">
      <selection activeCell="E19" sqref="E19"/>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 style="235" customWidth="1"/>
    <col min="31" max="16383" width="1" hidden="1"/>
    <col min="16384" max="16384" width="2.28515625" hidden="1" customWidth="1"/>
  </cols>
  <sheetData>
    <row r="1" spans="4:53" hidden="1">
      <c r="I1">
        <v>3</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9" t="s">
        <v>119</v>
      </c>
      <c r="E9" s="447" t="s">
        <v>34</v>
      </c>
      <c r="F9" s="447"/>
      <c r="G9" s="529" t="s">
        <v>118</v>
      </c>
      <c r="H9" s="447" t="s">
        <v>1</v>
      </c>
      <c r="I9" s="447" t="s">
        <v>368</v>
      </c>
      <c r="J9" s="447" t="s">
        <v>3</v>
      </c>
      <c r="K9" s="447" t="s">
        <v>4</v>
      </c>
      <c r="L9" s="447" t="s">
        <v>5</v>
      </c>
      <c r="M9" s="447" t="s">
        <v>6</v>
      </c>
      <c r="N9" s="447" t="s">
        <v>7</v>
      </c>
      <c r="O9" s="447" t="s">
        <v>8</v>
      </c>
      <c r="P9" s="447"/>
      <c r="Q9" s="447"/>
      <c r="R9" s="447"/>
      <c r="S9" s="447" t="s">
        <v>9</v>
      </c>
      <c r="T9" s="529" t="s">
        <v>447</v>
      </c>
      <c r="U9" s="529" t="s">
        <v>116</v>
      </c>
      <c r="V9" s="447" t="s">
        <v>89</v>
      </c>
      <c r="W9" s="447" t="s">
        <v>12</v>
      </c>
      <c r="X9" s="447"/>
      <c r="Y9" s="447" t="s">
        <v>13</v>
      </c>
      <c r="Z9" s="447"/>
      <c r="AA9" s="447" t="s">
        <v>14</v>
      </c>
      <c r="AB9" s="447" t="s">
        <v>441</v>
      </c>
      <c r="AC9" s="529" t="s">
        <v>459</v>
      </c>
      <c r="AD9"/>
      <c r="AV9" t="s">
        <v>34</v>
      </c>
    </row>
    <row r="10" spans="4:53" ht="31.5" customHeight="1">
      <c r="D10" s="464"/>
      <c r="E10" s="447"/>
      <c r="F10" s="447"/>
      <c r="G10" s="464"/>
      <c r="H10" s="447"/>
      <c r="I10" s="447"/>
      <c r="J10" s="447"/>
      <c r="K10" s="447"/>
      <c r="L10" s="447"/>
      <c r="M10" s="447"/>
      <c r="N10" s="447"/>
      <c r="O10" s="447" t="s">
        <v>15</v>
      </c>
      <c r="P10" s="447"/>
      <c r="Q10" s="447"/>
      <c r="R10" s="447" t="s">
        <v>16</v>
      </c>
      <c r="S10" s="447"/>
      <c r="T10" s="464"/>
      <c r="U10" s="464"/>
      <c r="V10" s="447"/>
      <c r="W10" s="447"/>
      <c r="X10" s="447"/>
      <c r="Y10" s="447"/>
      <c r="Z10" s="447"/>
      <c r="AA10" s="447"/>
      <c r="AB10" s="447"/>
      <c r="AC10" s="464"/>
      <c r="AD10"/>
      <c r="AV10" t="s">
        <v>379</v>
      </c>
    </row>
    <row r="11" spans="4:53" ht="78.75" customHeight="1">
      <c r="D11" s="446"/>
      <c r="E11" s="447"/>
      <c r="F11" s="447"/>
      <c r="G11" s="446"/>
      <c r="H11" s="447"/>
      <c r="I11" s="447"/>
      <c r="J11" s="447"/>
      <c r="K11" s="447"/>
      <c r="L11" s="447"/>
      <c r="M11" s="447"/>
      <c r="N11" s="447"/>
      <c r="O11" s="27" t="s">
        <v>17</v>
      </c>
      <c r="P11" s="27" t="s">
        <v>18</v>
      </c>
      <c r="Q11" s="27" t="s">
        <v>19</v>
      </c>
      <c r="R11" s="447"/>
      <c r="S11" s="447"/>
      <c r="T11" s="446"/>
      <c r="U11" s="446"/>
      <c r="V11" s="447"/>
      <c r="W11" s="27" t="s">
        <v>20</v>
      </c>
      <c r="X11" s="27" t="s">
        <v>21</v>
      </c>
      <c r="Y11" s="27" t="s">
        <v>20</v>
      </c>
      <c r="Z11" s="27" t="s">
        <v>21</v>
      </c>
      <c r="AA11" s="447"/>
      <c r="AB11" s="447"/>
      <c r="AC11" s="446"/>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f>IF(COUNT(H18:$AA$15002)=0,"",SUM(AC1:AC65536))</f>
        <v>0</v>
      </c>
      <c r="AF13" s="296">
        <f>IF(SUM(I13:AA13)&gt;0,1,0)</f>
        <v>0</v>
      </c>
      <c r="AG13" s="296">
        <f>IF(COUNT(H18:$AA$14996)=0,"",SUM(AF1:AF65530))</f>
        <v>2</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24.75" customHeight="1">
      <c r="D15" s="53">
        <v>1</v>
      </c>
      <c r="E15" s="370" t="s">
        <v>440</v>
      </c>
      <c r="F15" s="371"/>
      <c r="G15" s="371" t="s">
        <v>890</v>
      </c>
      <c r="H15" s="38" t="s">
        <v>891</v>
      </c>
      <c r="I15" s="38">
        <v>1</v>
      </c>
      <c r="J15" s="38">
        <v>38956326</v>
      </c>
      <c r="K15" s="38"/>
      <c r="L15" s="38"/>
      <c r="M15" s="369">
        <f>+IFERROR(IF(COUNT(J15:L15),ROUND(SUM(J15:L15),0),""),"")</f>
        <v>38956326</v>
      </c>
      <c r="N15" s="187">
        <f>+IFERROR(IF(COUNT(M15),ROUND(M15/'Shareholding Pattern'!$L$78*100,2),""),0)</f>
        <v>30.22</v>
      </c>
      <c r="O15" s="170">
        <f>IF(J15="","",J15)</f>
        <v>38956326</v>
      </c>
      <c r="P15" s="170"/>
      <c r="Q15" s="158">
        <f>+IFERROR(IF(COUNT(O15:P15),ROUND(SUM(O15,P15),2),""),"")</f>
        <v>38956326</v>
      </c>
      <c r="R15" s="187">
        <f>+IFERROR(IF(COUNT(Q15),ROUND(Q15/('Shareholding Pattern'!$P$79)*100,2),""),0)</f>
        <v>30.22</v>
      </c>
      <c r="S15" s="38"/>
      <c r="T15" s="38"/>
      <c r="U15" s="369" t="str">
        <f>+IFERROR(IF(COUNT(S15:T15),ROUND(SUM(S15:T15),0),""),"")</f>
        <v/>
      </c>
      <c r="V15" s="186">
        <f>+IFERROR(IF(COUNT(M15,U15),ROUND(SUM(U15,M15)/SUM('Shareholding Pattern'!$L$78,'Shareholding Pattern'!$T$78)*100,2),""),0)</f>
        <v>30.22</v>
      </c>
      <c r="W15" s="38"/>
      <c r="X15" s="186" t="str">
        <f>+IFERROR(IF(COUNT(W15),ROUND(SUM(W15)/SUM(M15)*100,2),""),0)</f>
        <v/>
      </c>
      <c r="Y15" s="38"/>
      <c r="Z15" s="186" t="str">
        <f>+IFERROR(IF(COUNT(Y15),ROUND(SUM(Y15)/SUM(M15)*100,2),""),0)</f>
        <v/>
      </c>
      <c r="AA15" s="372">
        <v>38956326</v>
      </c>
      <c r="AB15" s="228"/>
      <c r="AC15" s="262" t="s">
        <v>462</v>
      </c>
      <c r="AD15" s="234" t="str">
        <f>IF(COUNT(H20:$AA$15002)=0,"",SUM(AC3:AC65538))</f>
        <v/>
      </c>
      <c r="AE15" s="10"/>
      <c r="AF15" s="296">
        <f>IF(SUM(I15:AA15)&gt;0,1,0)</f>
        <v>1</v>
      </c>
    </row>
    <row r="16" spans="4:53" ht="24.75" customHeight="1">
      <c r="D16" s="53">
        <v>2</v>
      </c>
      <c r="E16" s="370" t="s">
        <v>440</v>
      </c>
      <c r="F16" s="371"/>
      <c r="G16" s="371" t="s">
        <v>892</v>
      </c>
      <c r="H16" s="38" t="s">
        <v>893</v>
      </c>
      <c r="I16" s="38">
        <v>1</v>
      </c>
      <c r="J16" s="38">
        <v>4249193</v>
      </c>
      <c r="K16" s="38"/>
      <c r="L16" s="38"/>
      <c r="M16" s="369">
        <f>+IFERROR(IF(COUNT(J16:L16),ROUND(SUM(J16:L16),0),""),"")</f>
        <v>4249193</v>
      </c>
      <c r="N16" s="187">
        <f>+IFERROR(IF(COUNT(M16),ROUND(M16/'Shareholding Pattern'!$L$78*100,2),""),0)</f>
        <v>3.3</v>
      </c>
      <c r="O16" s="170">
        <f>IF(J16="","",J16)</f>
        <v>4249193</v>
      </c>
      <c r="P16" s="170"/>
      <c r="Q16" s="158">
        <f>+IFERROR(IF(COUNT(O16:P16),ROUND(SUM(O16,P16),2),""),"")</f>
        <v>4249193</v>
      </c>
      <c r="R16" s="187">
        <f>+IFERROR(IF(COUNT(Q16),ROUND(Q16/('Shareholding Pattern'!$P$79)*100,2),""),0)</f>
        <v>3.3</v>
      </c>
      <c r="S16" s="38"/>
      <c r="T16" s="38"/>
      <c r="U16" s="369" t="str">
        <f>+IFERROR(IF(COUNT(S16:T16),ROUND(SUM(S16:T16),0),""),"")</f>
        <v/>
      </c>
      <c r="V16" s="186">
        <f>+IFERROR(IF(COUNT(M16,U16),ROUND(SUM(U16,M16)/SUM('Shareholding Pattern'!$L$78,'Shareholding Pattern'!$T$78)*100,2),""),0)</f>
        <v>3.3</v>
      </c>
      <c r="W16" s="38"/>
      <c r="X16" s="186" t="str">
        <f>+IFERROR(IF(COUNT(W16),ROUND(SUM(W16)/SUM(M16)*100,2),""),0)</f>
        <v/>
      </c>
      <c r="Y16" s="38"/>
      <c r="Z16" s="186" t="str">
        <f>+IFERROR(IF(COUNT(Y16),ROUND(SUM(Y16)/SUM(M16)*100,2),""),0)</f>
        <v/>
      </c>
      <c r="AA16" s="372">
        <v>4249193</v>
      </c>
      <c r="AB16" s="228"/>
      <c r="AC16" s="262" t="s">
        <v>462</v>
      </c>
      <c r="AD16" s="234" t="str">
        <f>IF(COUNT(H21:$AA$15002)=0,"",SUM(AC4:AC65539))</f>
        <v/>
      </c>
      <c r="AE16" s="10"/>
      <c r="AF16" s="296">
        <f>IF(SUM(I16:AA16)&gt;0,1,0)</f>
        <v>1</v>
      </c>
    </row>
    <row r="17" spans="4:32" ht="24.75" customHeight="1">
      <c r="D17" s="53">
        <v>3</v>
      </c>
      <c r="E17" s="370" t="s">
        <v>440</v>
      </c>
      <c r="F17" s="371"/>
      <c r="G17" s="371" t="s">
        <v>894</v>
      </c>
      <c r="H17" s="38" t="s">
        <v>895</v>
      </c>
      <c r="I17" s="38">
        <v>0</v>
      </c>
      <c r="J17" s="38">
        <v>0</v>
      </c>
      <c r="K17" s="38"/>
      <c r="L17" s="38"/>
      <c r="M17" s="369">
        <f>+IFERROR(IF(COUNT(J17:L17),ROUND(SUM(J17:L17),0),""),"")</f>
        <v>0</v>
      </c>
      <c r="N17" s="187">
        <f>+IFERROR(IF(COUNT(M17),ROUND(M17/'Shareholding Pattern'!$L$78*100,2),""),0)</f>
        <v>0</v>
      </c>
      <c r="O17" s="170">
        <f>IF(J17="","",J17)</f>
        <v>0</v>
      </c>
      <c r="P17" s="170"/>
      <c r="Q17" s="158">
        <f>+IFERROR(IF(COUNT(O17:P17),ROUND(SUM(O17,P17),2),""),"")</f>
        <v>0</v>
      </c>
      <c r="R17" s="187">
        <f>+IFERROR(IF(COUNT(Q17),ROUND(Q17/('Shareholding Pattern'!$P$79)*100,2),""),0)</f>
        <v>0</v>
      </c>
      <c r="S17" s="38"/>
      <c r="T17" s="38"/>
      <c r="U17" s="369" t="str">
        <f>+IFERROR(IF(COUNT(S17:T17),ROUND(SUM(S17:T17),0),""),"")</f>
        <v/>
      </c>
      <c r="V17" s="186">
        <f>+IFERROR(IF(COUNT(M17,U17),ROUND(SUM(U17,M17)/SUM('Shareholding Pattern'!$L$78,'Shareholding Pattern'!$T$78)*100,2),""),0)</f>
        <v>0</v>
      </c>
      <c r="W17" s="38"/>
      <c r="X17" s="186" t="str">
        <f>+IFERROR(IF(COUNT(W17),ROUND(SUM(W17)/SUM(M17)*100,2),""),0)</f>
        <v/>
      </c>
      <c r="Y17" s="38"/>
      <c r="Z17" s="186" t="str">
        <f>+IFERROR(IF(COUNT(Y17),ROUND(SUM(Y17)/SUM(M17)*100,2),""),0)</f>
        <v/>
      </c>
      <c r="AA17" s="372">
        <v>0</v>
      </c>
      <c r="AB17" s="228"/>
      <c r="AC17" s="262" t="s">
        <v>462</v>
      </c>
      <c r="AD17" s="234" t="str">
        <f>IF(COUNT(H22:$AA$15002)=0,"",SUM(AC5:AC65540))</f>
        <v/>
      </c>
      <c r="AE17" s="10"/>
      <c r="AF17" s="296">
        <f>IF(SUM(I17:AA17)&gt;0,1,0)</f>
        <v>0</v>
      </c>
    </row>
    <row r="18" spans="4:32" ht="18.75" hidden="1" customHeight="1">
      <c r="D18" s="34"/>
      <c r="Z18" s="175"/>
    </row>
    <row r="19" spans="4:32" ht="20.100000000000001" customHeight="1">
      <c r="D19" s="48"/>
      <c r="E19" s="176" t="s">
        <v>392</v>
      </c>
      <c r="F19" s="30"/>
      <c r="G19" s="49"/>
      <c r="H19" s="176" t="s">
        <v>19</v>
      </c>
      <c r="I19" s="52">
        <f>+IFERROR(IF(COUNT(I14:I18),ROUND(SUM(I14:I18),0),""),"")</f>
        <v>2</v>
      </c>
      <c r="J19" s="52">
        <f>+IFERROR(IF(COUNT(J14:J18),ROUND(SUM(J14:J18),0),""),"")</f>
        <v>43205519</v>
      </c>
      <c r="K19" s="52" t="str">
        <f>+IFERROR(IF(COUNT(K14:K18),ROUND(SUM(K14:K18),0),""),"")</f>
        <v/>
      </c>
      <c r="L19" s="52" t="str">
        <f>+IFERROR(IF(COUNT(L14:L18),ROUND(SUM(L14:L18),0),""),"")</f>
        <v/>
      </c>
      <c r="M19" s="52">
        <f>+IFERROR(IF(COUNT(M14:M18),ROUND(SUM(M14:M18),0),""),"")</f>
        <v>43205519</v>
      </c>
      <c r="N19" s="186">
        <f>+IFERROR(IF(COUNT(M19),ROUND(M19/'Shareholding Pattern'!$L$78*100,2),""),0)</f>
        <v>33.51</v>
      </c>
      <c r="O19" s="160">
        <f>+IFERROR(IF(COUNT(O14:O18),ROUND(SUM(O14:O18),0),""),"")</f>
        <v>43205519</v>
      </c>
      <c r="P19" s="160" t="str">
        <f>+IFERROR(IF(COUNT(P14:P18),ROUND(SUM(P14:P18),0),""),"")</f>
        <v/>
      </c>
      <c r="Q19" s="160">
        <f>+IFERROR(IF(COUNT(Q14:Q18),ROUND(SUM(Q14:Q18),0),""),"")</f>
        <v>43205519</v>
      </c>
      <c r="R19" s="186">
        <f>+IFERROR(IF(COUNT(Q19),ROUND(Q19/('Shareholding Pattern'!$P$79)*100,2),""),0)</f>
        <v>33.51</v>
      </c>
      <c r="S19" s="52" t="str">
        <f>+IFERROR(IF(COUNT(S14:S18),ROUND(SUM(S14:S18),0),""),"")</f>
        <v/>
      </c>
      <c r="T19" s="52" t="str">
        <f>+IFERROR(IF(COUNT(T14:T18),ROUND(SUM(T14:T18),0),""),"")</f>
        <v/>
      </c>
      <c r="U19" s="52" t="str">
        <f>+IFERROR(IF(COUNT(U14:U18),ROUND(SUM(U14:U18),0),""),"")</f>
        <v/>
      </c>
      <c r="V19" s="186">
        <f>+IFERROR(IF(COUNT(M19,U19),ROUND(SUM(U19,M19)/SUM('Shareholding Pattern'!$L$78,'Shareholding Pattern'!$T$78)*100,2),""),0)</f>
        <v>33.51</v>
      </c>
      <c r="W19" s="52" t="str">
        <f>+IFERROR(IF(COUNT(W14:W18),ROUND(SUM(W14:W18),0),""),"")</f>
        <v/>
      </c>
      <c r="X19" s="186" t="str">
        <f>+IFERROR(IF(COUNT(W19),ROUND(SUM(W19)/SUM(M19)*100,2),""),0)</f>
        <v/>
      </c>
      <c r="Y19" s="52" t="str">
        <f>+IFERROR(IF(COUNT(Y14:Y18),ROUND(SUM(Y14:Y18),0),""),"")</f>
        <v/>
      </c>
      <c r="Z19" s="186" t="str">
        <f>+IFERROR(IF(COUNT(Y19),ROUND(SUM(Y19)/SUM(M19)*100,2),""),0)</f>
        <v/>
      </c>
      <c r="AA19" s="52">
        <f>+IFERROR(IF(COUNT(AA14:AA18),ROUND(SUM(AA14:AA18),0),""),"")</f>
        <v>43205519</v>
      </c>
    </row>
  </sheetData>
  <sheetProtection algorithmName="SHA-512" hashValue="zx5csPTgiUFIL1chmJQHXRGgxIdUhhgNd+QmkWACRwX2AQDjYqyhFH9teXsFIFmN/uJp1ECVmljd6mlLksnqhw==" saltValue="SL2vDGAp077wmXRhz5LK/A==" spinCount="100000" sheet="1" objects="1" scenarios="1"/>
  <sortState ref="G15:AA20">
    <sortCondition ref="AA15"/>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AA15:AB17">
      <formula1>M13</formula1>
    </dataValidation>
    <dataValidation type="whole" operator="lessThanOrEqual" allowBlank="1" showInputMessage="1" showErrorMessage="1" sqref="W13 W15:W17">
      <formula1>J13</formula1>
    </dataValidation>
    <dataValidation type="whole" operator="lessThanOrEqual" allowBlank="1" showInputMessage="1" showErrorMessage="1" sqref="Y13 Y15:Y17">
      <formula1>J13</formula1>
    </dataValidation>
    <dataValidation type="textLength" operator="equal" allowBlank="1" showInputMessage="1" showErrorMessage="1" prompt="[A-Z][A-Z][A-Z][A-Z][A-Z][0-9][0-9][0-9][0-9][A-Z]_x000a__x000a_In absence of PAN write : ZZZZZ9999Z" sqref="H13 H15:H17">
      <formula1>10</formula1>
    </dataValidation>
    <dataValidation type="whole" operator="greaterThanOrEqual" allowBlank="1" showInputMessage="1" showErrorMessage="1" sqref="S13:T13 I13:L13 O13:P13 O15:P17 S15:T17 I15:L17">
      <formula1>0</formula1>
    </dataValidation>
    <dataValidation type="list" allowBlank="1" showInputMessage="1" showErrorMessage="1" sqref="E13 E15:E17">
      <formula1>$AR$1:$AR$6</formula1>
    </dataValidation>
    <dataValidation type="list" allowBlank="1" showInputMessage="1" showErrorMessage="1" sqref="F13 F15:F17">
      <formula1>$AV$9:$AV$10</formula1>
    </dataValidation>
    <dataValidation type="list" allowBlank="1" showInputMessage="1" showErrorMessage="1" sqref="AC13 AC15:AC17">
      <formula1>$AZ$2:$BA$2</formula1>
    </dataValidation>
  </dataValidations>
  <hyperlinks>
    <hyperlink ref="H19" location="'Shareholding Pattern'!F17" display="Total"/>
    <hyperlink ref="E19" location="'Shareholding Pattern'!F17" display="Tota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opentextblock">
                <anchor moveWithCells="1" sizeWithCells="1">
                  <from>
                    <xdr:col>27</xdr:col>
                    <xdr:colOff>57150</xdr:colOff>
                    <xdr:row>14</xdr:row>
                    <xdr:rowOff>57150</xdr:rowOff>
                  </from>
                  <to>
                    <xdr:col>27</xdr:col>
                    <xdr:colOff>1304925</xdr:colOff>
                    <xdr:row>14</xdr:row>
                    <xdr:rowOff>257175</xdr:rowOff>
                  </to>
                </anchor>
              </controlPr>
            </control>
          </mc:Choice>
        </mc:AlternateContent>
        <mc:AlternateContent xmlns:mc="http://schemas.openxmlformats.org/markup-compatibility/2006">
          <mc:Choice Requires="x14">
            <control shapeId="4098" r:id="rId5" name="Button 2">
              <controlPr defaultSize="0" print="0" autoFill="0" autoPict="0" macro="[0]!opentextblock">
                <anchor moveWithCells="1" sizeWithCells="1">
                  <from>
                    <xdr:col>27</xdr:col>
                    <xdr:colOff>57150</xdr:colOff>
                    <xdr:row>15</xdr:row>
                    <xdr:rowOff>57150</xdr:rowOff>
                  </from>
                  <to>
                    <xdr:col>27</xdr:col>
                    <xdr:colOff>1304925</xdr:colOff>
                    <xdr:row>15</xdr:row>
                    <xdr:rowOff>257175</xdr:rowOff>
                  </to>
                </anchor>
              </controlPr>
            </control>
          </mc:Choice>
        </mc:AlternateContent>
        <mc:AlternateContent xmlns:mc="http://schemas.openxmlformats.org/markup-compatibility/2006">
          <mc:Choice Requires="x14">
            <control shapeId="4099" r:id="rId6" name="Button 3">
              <controlPr defaultSize="0" print="0" autoFill="0" autoPict="0" macro="[0]!opentextblock">
                <anchor moveWithCells="1" sizeWithCells="1">
                  <from>
                    <xdr:col>27</xdr:col>
                    <xdr:colOff>57150</xdr:colOff>
                    <xdr:row>16</xdr:row>
                    <xdr:rowOff>57150</xdr:rowOff>
                  </from>
                  <to>
                    <xdr:col>27</xdr:col>
                    <xdr:colOff>1304925</xdr:colOff>
                    <xdr:row>16</xdr:row>
                    <xdr:rowOff>257175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2" tint="-9.9978637043366805E-2"/>
  </sheetPr>
  <dimension ref="B1:XFC19"/>
  <sheetViews>
    <sheetView showGridLines="0" topLeftCell="A6" zoomScale="85" zoomScaleNormal="85" workbookViewId="0">
      <selection activeCell="F19" sqref="F19"/>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42578125" customWidth="1"/>
    <col min="29" max="16383" width="1.85546875" hidden="1"/>
  </cols>
  <sheetData>
    <row r="1" spans="2:45" hidden="1">
      <c r="B1" s="297" t="s">
        <v>855</v>
      </c>
      <c r="E1">
        <v>1</v>
      </c>
      <c r="I1">
        <v>3</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13</v>
      </c>
      <c r="X9" s="447"/>
      <c r="Y9" s="447" t="s">
        <v>14</v>
      </c>
      <c r="Z9" s="447" t="s">
        <v>441</v>
      </c>
      <c r="AA9" s="529" t="s">
        <v>459</v>
      </c>
    </row>
    <row r="10" spans="2: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row>
    <row r="11" spans="2: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IF(COUNT(H18:$Y$15003)=0,"",SUM(AC1:AC65536))</f>
        <v>3</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75" customHeight="1">
      <c r="E15" s="53">
        <v>1</v>
      </c>
      <c r="F15" s="373" t="s">
        <v>896</v>
      </c>
      <c r="G15" s="368" t="s">
        <v>897</v>
      </c>
      <c r="H15" s="38">
        <v>10000</v>
      </c>
      <c r="I15" s="38"/>
      <c r="J15" s="38"/>
      <c r="K15" s="366">
        <f>+IFERROR(IF(COUNT(H15:J15),ROUND(SUM(H15:J15),0),""),"")</f>
        <v>10000</v>
      </c>
      <c r="L15" s="42">
        <f>+IFERROR(IF(COUNT(K15),ROUND(K15/'Shareholding Pattern'!$L$78*100,2),""),0)</f>
        <v>0.01</v>
      </c>
      <c r="M15" s="170">
        <f>IF(H15="","",H15)</f>
        <v>10000</v>
      </c>
      <c r="N15" s="170"/>
      <c r="O15" s="229">
        <f>+IFERROR(IF(COUNT(M15:N15),ROUND(SUM(M15,N15),2),""),"")</f>
        <v>10000</v>
      </c>
      <c r="P15" s="42">
        <f>+IFERROR(IF(COUNT(O15),ROUND(O15/('Shareholding Pattern'!$P$79)*100,2),""),0)</f>
        <v>0.01</v>
      </c>
      <c r="Q15" s="38"/>
      <c r="R15" s="38"/>
      <c r="S15" s="366" t="str">
        <f>+IFERROR(IF(COUNT(Q15:R15),ROUND(SUM(Q15:R15),0),""),"")</f>
        <v/>
      </c>
      <c r="T15" s="14">
        <f>+IFERROR(IF(COUNT(K15,S15),ROUND(SUM(S15,K15)/SUM('Shareholding Pattern'!$L$78,'Shareholding Pattern'!$T$78)*100,2),""),0)</f>
        <v>0.01</v>
      </c>
      <c r="U15" s="38"/>
      <c r="V15" s="14" t="str">
        <f>+IFERROR(IF(COUNT(U15),ROUND(SUM(U15)/SUM(K15)*100,2),""),0)</f>
        <v/>
      </c>
      <c r="W15" s="38"/>
      <c r="X15" s="14" t="str">
        <f>+IFERROR(IF(COUNT(W15),ROUND(SUM(W15)/SUM(K15)*100,2),""),0)</f>
        <v/>
      </c>
      <c r="Y15" s="38">
        <v>10000</v>
      </c>
      <c r="Z15" s="228"/>
      <c r="AA15" s="262" t="s">
        <v>462</v>
      </c>
      <c r="AB15" s="10"/>
      <c r="AC15" s="10">
        <f>IF(SUM(H15:Y15)&gt;0,1,0)</f>
        <v>1</v>
      </c>
    </row>
    <row r="16" spans="2:45" ht="24.75" customHeight="1">
      <c r="E16" s="53">
        <v>2</v>
      </c>
      <c r="F16" s="373" t="s">
        <v>898</v>
      </c>
      <c r="G16" s="368" t="s">
        <v>899</v>
      </c>
      <c r="H16" s="38">
        <v>190900</v>
      </c>
      <c r="I16" s="38"/>
      <c r="J16" s="38"/>
      <c r="K16" s="366">
        <f>+IFERROR(IF(COUNT(H16:J16),ROUND(SUM(H16:J16),0),""),"")</f>
        <v>190900</v>
      </c>
      <c r="L16" s="42">
        <f>+IFERROR(IF(COUNT(K16),ROUND(K16/'Shareholding Pattern'!$L$78*100,2),""),0)</f>
        <v>0.15</v>
      </c>
      <c r="M16" s="170">
        <f>IF(H16="","",H16)</f>
        <v>190900</v>
      </c>
      <c r="N16" s="170"/>
      <c r="O16" s="229">
        <f>+IFERROR(IF(COUNT(M16:N16),ROUND(SUM(M16,N16),2),""),"")</f>
        <v>190900</v>
      </c>
      <c r="P16" s="42">
        <f>+IFERROR(IF(COUNT(O16),ROUND(O16/('Shareholding Pattern'!$P$79)*100,2),""),0)</f>
        <v>0.15</v>
      </c>
      <c r="Q16" s="38"/>
      <c r="R16" s="38"/>
      <c r="S16" s="366" t="str">
        <f>+IFERROR(IF(COUNT(Q16:R16),ROUND(SUM(Q16:R16),0),""),"")</f>
        <v/>
      </c>
      <c r="T16" s="14">
        <f>+IFERROR(IF(COUNT(K16,S16),ROUND(SUM(S16,K16)/SUM('Shareholding Pattern'!$L$78,'Shareholding Pattern'!$T$78)*100,2),""),0)</f>
        <v>0.15</v>
      </c>
      <c r="U16" s="38"/>
      <c r="V16" s="14" t="str">
        <f>+IFERROR(IF(COUNT(U16),ROUND(SUM(U16)/SUM(K16)*100,2),""),0)</f>
        <v/>
      </c>
      <c r="W16" s="38"/>
      <c r="X16" s="14" t="str">
        <f>+IFERROR(IF(COUNT(W16),ROUND(SUM(W16)/SUM(K16)*100,2),""),0)</f>
        <v/>
      </c>
      <c r="Y16" s="38">
        <v>190900</v>
      </c>
      <c r="Z16" s="228"/>
      <c r="AA16" s="262" t="s">
        <v>462</v>
      </c>
      <c r="AB16" s="10"/>
      <c r="AC16" s="10">
        <f>IF(SUM(H16:Y16)&gt;0,1,0)</f>
        <v>1</v>
      </c>
    </row>
    <row r="17" spans="5:29" ht="24.75" customHeight="1">
      <c r="E17" s="53">
        <v>3</v>
      </c>
      <c r="F17" s="373" t="s">
        <v>900</v>
      </c>
      <c r="G17" s="368" t="s">
        <v>901</v>
      </c>
      <c r="H17" s="38">
        <v>1350000</v>
      </c>
      <c r="I17" s="38"/>
      <c r="J17" s="38"/>
      <c r="K17" s="366">
        <f>+IFERROR(IF(COUNT(H17:J17),ROUND(SUM(H17:J17),0),""),"")</f>
        <v>1350000</v>
      </c>
      <c r="L17" s="42">
        <f>+IFERROR(IF(COUNT(K17),ROUND(K17/'Shareholding Pattern'!$L$78*100,2),""),0)</f>
        <v>1.05</v>
      </c>
      <c r="M17" s="170">
        <f>IF(H17="","",H17)</f>
        <v>1350000</v>
      </c>
      <c r="N17" s="170"/>
      <c r="O17" s="229">
        <f>+IFERROR(IF(COUNT(M17:N17),ROUND(SUM(M17,N17),2),""),"")</f>
        <v>1350000</v>
      </c>
      <c r="P17" s="42">
        <f>+IFERROR(IF(COUNT(O17),ROUND(O17/('Shareholding Pattern'!$P$79)*100,2),""),0)</f>
        <v>1.05</v>
      </c>
      <c r="Q17" s="38"/>
      <c r="R17" s="38"/>
      <c r="S17" s="366" t="str">
        <f>+IFERROR(IF(COUNT(Q17:R17),ROUND(SUM(Q17:R17),0),""),"")</f>
        <v/>
      </c>
      <c r="T17" s="14">
        <f>+IFERROR(IF(COUNT(K17,S17),ROUND(SUM(S17,K17)/SUM('Shareholding Pattern'!$L$78,'Shareholding Pattern'!$T$78)*100,2),""),0)</f>
        <v>1.05</v>
      </c>
      <c r="U17" s="38"/>
      <c r="V17" s="14" t="str">
        <f>+IFERROR(IF(COUNT(U17),ROUND(SUM(U17)/SUM(K17)*100,2),""),0)</f>
        <v/>
      </c>
      <c r="W17" s="38"/>
      <c r="X17" s="14" t="str">
        <f>+IFERROR(IF(COUNT(W17),ROUND(SUM(W17)/SUM(K17)*100,2),""),0)</f>
        <v/>
      </c>
      <c r="Y17" s="38">
        <v>1350000</v>
      </c>
      <c r="Z17" s="228"/>
      <c r="AA17" s="262" t="s">
        <v>462</v>
      </c>
      <c r="AB17" s="10"/>
      <c r="AC17" s="10">
        <f>IF(SUM(H17:Y17)&gt;0,1,0)</f>
        <v>1</v>
      </c>
    </row>
    <row r="18" spans="5:29" ht="24.95" hidden="1" customHeight="1">
      <c r="E18" s="2"/>
      <c r="F18" s="3"/>
      <c r="G18" s="3"/>
      <c r="H18" s="3"/>
      <c r="I18" s="3"/>
      <c r="J18" s="3"/>
      <c r="K18" s="3"/>
      <c r="L18" s="3"/>
      <c r="M18" s="3"/>
      <c r="N18" s="3"/>
      <c r="O18" s="3"/>
      <c r="P18" s="3"/>
      <c r="Q18" s="3"/>
      <c r="R18" s="3"/>
      <c r="S18" s="3"/>
      <c r="T18" s="3"/>
      <c r="U18" s="3"/>
      <c r="V18" s="3"/>
      <c r="W18" s="3"/>
      <c r="X18" s="3"/>
      <c r="Y18" s="36"/>
    </row>
    <row r="19" spans="5:29" ht="20.100000000000001" customHeight="1">
      <c r="E19" s="31"/>
      <c r="F19" s="57" t="s">
        <v>392</v>
      </c>
      <c r="G19" s="57" t="s">
        <v>19</v>
      </c>
      <c r="H19" s="44">
        <f>+IFERROR(IF(COUNT(H14:H18),ROUND(SUM(H14:H18),0),""),"")</f>
        <v>1550900</v>
      </c>
      <c r="I19" s="44" t="str">
        <f>+IFERROR(IF(COUNT(I14:I18),ROUND(SUM(I14:I18),0),""),"")</f>
        <v/>
      </c>
      <c r="J19" s="44" t="str">
        <f>+IFERROR(IF(COUNT(J14:J18),ROUND(SUM(J14:J18),0),""),"")</f>
        <v/>
      </c>
      <c r="K19" s="44">
        <f>+IFERROR(IF(COUNT(K14:K18),ROUND(SUM(K14:K18),0),""),"")</f>
        <v>1550900</v>
      </c>
      <c r="L19" s="14">
        <f>+IFERROR(IF(COUNT(K19),ROUND(K19/'Shareholding Pattern'!$L$78*100,2),""),0)</f>
        <v>1.2</v>
      </c>
      <c r="M19" s="29">
        <f>+IFERROR(IF(COUNT(M14:M18),ROUND(SUM(M14:M18),0),""),"")</f>
        <v>1550900</v>
      </c>
      <c r="N19" s="29" t="str">
        <f>+IFERROR(IF(COUNT(N14:N18),ROUND(SUM(N14:N18),0),""),"")</f>
        <v/>
      </c>
      <c r="O19" s="29">
        <f>+IFERROR(IF(COUNT(O14:O18),ROUND(SUM(O14:O18),0),""),"")</f>
        <v>1550900</v>
      </c>
      <c r="P19" s="14">
        <f>+IFERROR(IF(COUNT(O19),ROUND(O19/('Shareholding Pattern'!$P$79)*100,2),""),0)</f>
        <v>1.2</v>
      </c>
      <c r="Q19" s="44" t="str">
        <f>+IFERROR(IF(COUNT(Q14:Q18),ROUND(SUM(Q14:Q18),0),""),"")</f>
        <v/>
      </c>
      <c r="R19" s="44" t="str">
        <f>+IFERROR(IF(COUNT(R14:R18),ROUND(SUM(R14:R18),0),""),"")</f>
        <v/>
      </c>
      <c r="S19" s="44" t="str">
        <f>+IFERROR(IF(COUNT(S14:S18),ROUND(SUM(S14:S18),0),""),"")</f>
        <v/>
      </c>
      <c r="T19" s="14">
        <f>+IFERROR(IF(COUNT(K19,S19),ROUND(SUM(S19,K19)/SUM('Shareholding Pattern'!$L$78,'Shareholding Pattern'!$T$78)*100,2),""),0)</f>
        <v>1.2</v>
      </c>
      <c r="U19" s="44" t="str">
        <f>+IFERROR(IF(COUNT(U14:U18),ROUND(SUM(U14:U18),0),""),"")</f>
        <v/>
      </c>
      <c r="V19" s="14" t="str">
        <f>+IFERROR(IF(COUNT(U19),ROUND(SUM(U19)/SUM(K19)*100,2),""),0)</f>
        <v/>
      </c>
      <c r="W19" s="44" t="str">
        <f>+IFERROR(IF(COUNT(W14:W18),ROUND(SUM(W14:W18),0),""),"")</f>
        <v/>
      </c>
      <c r="X19" s="14" t="str">
        <f>+IFERROR(IF(COUNT(W19),ROUND(SUM(W19)/SUM(K19)*100,2),""),0)</f>
        <v/>
      </c>
      <c r="Y19" s="44">
        <f>+IFERROR(IF(COUNT(Y14:Y18),ROUND(SUM(Y14:Y18),0),""),"")</f>
        <v>1550900</v>
      </c>
    </row>
  </sheetData>
  <sheetProtection algorithmName="SHA-512" hashValue="QUxbPbDXaj2xyPiaAO7s93T+RBZQDyWOqwwkFg9cnCi+9YOPNd1JHlolVpl/lEVmLLOXmkpd/fqsKGVmNP1vGg==" saltValue="6R9UXT3TAoI62pmqr2SHiw=="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W15:W17">
      <formula1>H13</formula1>
    </dataValidation>
    <dataValidation type="whole" operator="lessThanOrEqual" allowBlank="1" showInputMessage="1" showErrorMessage="1" sqref="U13 U15:U17">
      <formula1>H13</formula1>
    </dataValidation>
    <dataValidation type="whole" operator="lessThanOrEqual" allowBlank="1" showInputMessage="1" showErrorMessage="1" sqref="Y13 Y15:Y17">
      <formula1>K13</formula1>
    </dataValidation>
    <dataValidation type="whole" operator="greaterThanOrEqual" allowBlank="1" showInputMessage="1" showErrorMessage="1" sqref="Q13:R13 M13:N13 H13:J13 H15:J17 Q15:R17 M15:N17">
      <formula1>0</formula1>
    </dataValidation>
    <dataValidation type="textLength" operator="equal" allowBlank="1" showInputMessage="1" showErrorMessage="1" prompt="[A-Z][A-Z][A-Z][A-Z][A-Z][0-9][0-9][0-9][0-9][A-Z]_x000a__x000a_In absence of PAN write : ZZZZZ9999Z" sqref="G13 G15:G17">
      <formula1>10</formula1>
    </dataValidation>
    <dataValidation type="list" allowBlank="1" showInputMessage="1" showErrorMessage="1" sqref="AA13 AA15:AA17">
      <formula1>$AR$2:$AS$2</formula1>
    </dataValidation>
  </dataValidations>
  <hyperlinks>
    <hyperlink ref="G19" location="'Shareholding Pattern'!F20" display="Total"/>
    <hyperlink ref="F19" location="'Shareholding Pattern'!F20" display="Total"/>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0]!opentextblock">
                <anchor moveWithCells="1" sizeWithCells="1">
                  <from>
                    <xdr:col>25</xdr:col>
                    <xdr:colOff>57150</xdr:colOff>
                    <xdr:row>14</xdr:row>
                    <xdr:rowOff>57150</xdr:rowOff>
                  </from>
                  <to>
                    <xdr:col>25</xdr:col>
                    <xdr:colOff>1304925</xdr:colOff>
                    <xdr:row>14</xdr:row>
                    <xdr:rowOff>257175</xdr:rowOff>
                  </to>
                </anchor>
              </controlPr>
            </control>
          </mc:Choice>
        </mc:AlternateContent>
        <mc:AlternateContent xmlns:mc="http://schemas.openxmlformats.org/markup-compatibility/2006">
          <mc:Choice Requires="x14">
            <control shapeId="5122" r:id="rId4" name="Button 2">
              <controlPr defaultSize="0" print="0" autoFill="0" autoPict="0" macro="[0]!opentextblock">
                <anchor moveWithCells="1" sizeWithCells="1">
                  <from>
                    <xdr:col>25</xdr:col>
                    <xdr:colOff>57150</xdr:colOff>
                    <xdr:row>15</xdr:row>
                    <xdr:rowOff>57150</xdr:rowOff>
                  </from>
                  <to>
                    <xdr:col>25</xdr:col>
                    <xdr:colOff>1304925</xdr:colOff>
                    <xdr:row>15</xdr:row>
                    <xdr:rowOff>257175</xdr:rowOff>
                  </to>
                </anchor>
              </controlPr>
            </control>
          </mc:Choice>
        </mc:AlternateContent>
        <mc:AlternateContent xmlns:mc="http://schemas.openxmlformats.org/markup-compatibility/2006">
          <mc:Choice Requires="x14">
            <control shapeId="5123" r:id="rId5" name="Button 3">
              <controlPr defaultSize="0" print="0" autoFill="0" autoPict="0" macro="[0]!opentextblock">
                <anchor moveWithCells="1" sizeWithCells="1">
                  <from>
                    <xdr:col>25</xdr:col>
                    <xdr:colOff>57150</xdr:colOff>
                    <xdr:row>16</xdr:row>
                    <xdr:rowOff>57150</xdr:rowOff>
                  </from>
                  <to>
                    <xdr:col>25</xdr:col>
                    <xdr:colOff>1304925</xdr:colOff>
                    <xdr:row>16</xdr:row>
                    <xdr:rowOff>257175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13</v>
      </c>
      <c r="X9" s="447"/>
      <c r="Y9" s="447" t="s">
        <v>14</v>
      </c>
      <c r="Z9" s="447" t="s">
        <v>441</v>
      </c>
      <c r="AA9" s="529" t="s">
        <v>459</v>
      </c>
    </row>
    <row r="10" spans="5: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row>
    <row r="11" spans="5: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H13:J13 M13:N13">
      <formula1>0</formula1>
    </dataValidation>
    <dataValidation type="list" allowBlank="1" showInputMessage="1" showErrorMessage="1" sqref="AA13">
      <formula1>$AR$2:$AS$2</formula1>
    </dataValidation>
  </dataValidations>
  <hyperlinks>
    <hyperlink ref="G16" location="'Shareholding Pattern'!F21" display="Total"/>
    <hyperlink ref="F16" location="'Shareholding Pattern'!F21" display="Total"/>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13</v>
      </c>
      <c r="X9" s="447"/>
      <c r="Y9" s="447" t="s">
        <v>14</v>
      </c>
      <c r="Z9" s="447" t="s">
        <v>441</v>
      </c>
      <c r="AA9" s="529" t="s">
        <v>459</v>
      </c>
      <c r="AR9" t="s">
        <v>338</v>
      </c>
    </row>
    <row r="10" spans="5: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c r="AR10" t="s">
        <v>339</v>
      </c>
    </row>
    <row r="11" spans="5: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s>
  <dataValidations count="6">
    <dataValidation type="whole" operator="lessThanOrEqual" allowBlank="1" showInputMessage="1" showErrorMessage="1" sqref="Y13">
      <formula1>K13</formula1>
    </dataValidation>
    <dataValidation type="whole" operator="lessThanOrEqual" allowBlank="1" showInputMessage="1" showErrorMessage="1" sqref="U13">
      <formula1>H13</formula1>
    </dataValidation>
    <dataValidation type="whole" operator="lessThanOrEqual" allowBlank="1" showInputMessage="1" showErrorMessage="1" sqref="W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22" display="Total"/>
    <hyperlink ref="F16" location="'Shareholding Pattern'!F22" display="Total"/>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13</v>
      </c>
      <c r="X9" s="447"/>
      <c r="Y9" s="447" t="s">
        <v>14</v>
      </c>
      <c r="Z9" s="447" t="s">
        <v>441</v>
      </c>
      <c r="AA9" s="529" t="s">
        <v>459</v>
      </c>
      <c r="AR9" t="s">
        <v>338</v>
      </c>
    </row>
    <row r="10" spans="5: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c r="AR10" t="s">
        <v>339</v>
      </c>
    </row>
    <row r="11" spans="5: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23" display="Total"/>
    <hyperlink ref="F16" location="'Shareholding Pattern'!F23" display="Total"/>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85546875" style="235"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9" t="s">
        <v>119</v>
      </c>
      <c r="E9" s="447" t="s">
        <v>34</v>
      </c>
      <c r="F9" s="447"/>
      <c r="G9" s="529" t="s">
        <v>118</v>
      </c>
      <c r="H9" s="447" t="s">
        <v>1</v>
      </c>
      <c r="I9" s="447" t="s">
        <v>368</v>
      </c>
      <c r="J9" s="447" t="s">
        <v>3</v>
      </c>
      <c r="K9" s="447" t="s">
        <v>4</v>
      </c>
      <c r="L9" s="447" t="s">
        <v>5</v>
      </c>
      <c r="M9" s="447" t="s">
        <v>6</v>
      </c>
      <c r="N9" s="447" t="s">
        <v>7</v>
      </c>
      <c r="O9" s="447" t="s">
        <v>8</v>
      </c>
      <c r="P9" s="447"/>
      <c r="Q9" s="447"/>
      <c r="R9" s="447"/>
      <c r="S9" s="447" t="s">
        <v>9</v>
      </c>
      <c r="T9" s="529" t="s">
        <v>447</v>
      </c>
      <c r="U9" s="529" t="s">
        <v>116</v>
      </c>
      <c r="V9" s="447" t="s">
        <v>89</v>
      </c>
      <c r="W9" s="447" t="s">
        <v>12</v>
      </c>
      <c r="X9" s="447"/>
      <c r="Y9" s="447" t="s">
        <v>13</v>
      </c>
      <c r="Z9" s="447"/>
      <c r="AA9" s="447" t="s">
        <v>14</v>
      </c>
      <c r="AB9" s="447" t="s">
        <v>441</v>
      </c>
      <c r="AC9" s="529" t="s">
        <v>459</v>
      </c>
      <c r="AD9"/>
      <c r="AV9" t="s">
        <v>34</v>
      </c>
    </row>
    <row r="10" spans="4:53" ht="31.5" customHeight="1">
      <c r="D10" s="464"/>
      <c r="E10" s="447"/>
      <c r="F10" s="447"/>
      <c r="G10" s="464"/>
      <c r="H10" s="447"/>
      <c r="I10" s="447"/>
      <c r="J10" s="447"/>
      <c r="K10" s="447"/>
      <c r="L10" s="447"/>
      <c r="M10" s="447"/>
      <c r="N10" s="447"/>
      <c r="O10" s="447" t="s">
        <v>15</v>
      </c>
      <c r="P10" s="447"/>
      <c r="Q10" s="447"/>
      <c r="R10" s="447" t="s">
        <v>16</v>
      </c>
      <c r="S10" s="447"/>
      <c r="T10" s="464"/>
      <c r="U10" s="464"/>
      <c r="V10" s="447"/>
      <c r="W10" s="447"/>
      <c r="X10" s="447"/>
      <c r="Y10" s="447"/>
      <c r="Z10" s="447"/>
      <c r="AA10" s="447"/>
      <c r="AB10" s="447"/>
      <c r="AC10" s="464"/>
      <c r="AD10"/>
      <c r="AV10" t="s">
        <v>379</v>
      </c>
    </row>
    <row r="11" spans="4:53" ht="78.75" customHeight="1">
      <c r="D11" s="446"/>
      <c r="E11" s="447"/>
      <c r="F11" s="447"/>
      <c r="G11" s="446"/>
      <c r="H11" s="447"/>
      <c r="I11" s="447"/>
      <c r="J11" s="447"/>
      <c r="K11" s="447"/>
      <c r="L11" s="447"/>
      <c r="M11" s="447"/>
      <c r="N11" s="447"/>
      <c r="O11" s="27" t="s">
        <v>17</v>
      </c>
      <c r="P11" s="27" t="s">
        <v>18</v>
      </c>
      <c r="Q11" s="27" t="s">
        <v>19</v>
      </c>
      <c r="R11" s="447"/>
      <c r="S11" s="447"/>
      <c r="T11" s="446"/>
      <c r="U11" s="446"/>
      <c r="V11" s="447"/>
      <c r="W11" s="27" t="s">
        <v>20</v>
      </c>
      <c r="X11" s="27" t="s">
        <v>21</v>
      </c>
      <c r="Y11" s="27" t="s">
        <v>20</v>
      </c>
      <c r="Z11" s="27" t="s">
        <v>21</v>
      </c>
      <c r="AA11" s="447"/>
      <c r="AB11" s="447"/>
      <c r="AC11" s="446"/>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password="F884"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formula1>M13</formula1>
    </dataValidation>
    <dataValidation type="whole" operator="lessThanOrEqual" allowBlank="1" showInputMessage="1" showErrorMessage="1" sqref="W13">
      <formula1>J13</formula1>
    </dataValidation>
    <dataValidation type="whole" operator="lessThanOrEqual" allowBlank="1" showInputMessage="1" showErrorMessage="1" sqref="Y13">
      <formula1>J13</formula1>
    </dataValidation>
    <dataValidation type="list" allowBlank="1" showInputMessage="1" showErrorMessage="1" sqref="E13">
      <formula1>$AR$3:$BA$3</formula1>
    </dataValidation>
    <dataValidation type="whole" operator="greaterThanOrEqual" allowBlank="1" showInputMessage="1" showErrorMessage="1" sqref="O13:P13 S13:T13 I13:L13">
      <formula1>0</formula1>
    </dataValidation>
    <dataValidation type="textLength" operator="equal" allowBlank="1" showInputMessage="1" showErrorMessage="1" prompt="[A-Z][A-Z][A-Z][A-Z][A-Z][0-9][0-9][0-9][0-9][A-Z]_x000a__x000a_In absence of PAN write : ZZZZZ9999Z" sqref="H13">
      <formula1>10</formula1>
    </dataValidation>
    <dataValidation type="list" allowBlank="1" showInputMessage="1" showErrorMessage="1" sqref="F13">
      <formula1>$AV$9:$AV$10</formula1>
    </dataValidation>
    <dataValidation type="list" allowBlank="1" showInputMessage="1" showErrorMessage="1" sqref="AC13">
      <formula1>$AR$2:$AS$2</formula1>
    </dataValidation>
  </dataValidations>
  <hyperlinks>
    <hyperlink ref="H16" location="'Shareholding Pattern'!F24" display="Total"/>
    <hyperlink ref="G16" location="'Shareholding Pattern'!F24" display="Total"/>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13" hidden="1"/>
    <col min="16384" max="16384" width="3.710937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c r="AR9" t="s">
        <v>346</v>
      </c>
    </row>
    <row r="10" spans="5:44"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c r="AR10" t="s">
        <v>336</v>
      </c>
    </row>
    <row r="11" spans="5:44"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0" display="Total"/>
    <hyperlink ref="F16" location="'Shareholding Pattern'!F30" display="Total"/>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c r="AR9" t="s">
        <v>346</v>
      </c>
    </row>
    <row r="10" spans="5:44"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c r="AR10" t="s">
        <v>336</v>
      </c>
    </row>
    <row r="11" spans="5:44"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H13:J13 M13:N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1" display="Total"/>
    <hyperlink ref="F16" location="'Shareholding Pattern'!F31" display="Total"/>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c r="AR9" t="s">
        <v>346</v>
      </c>
    </row>
    <row r="10" spans="5:44"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c r="AR10" t="s">
        <v>336</v>
      </c>
    </row>
    <row r="11" spans="5:44"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2" display="Total"/>
    <hyperlink ref="F16" location="'Shareholding Pattern'!F32" display="Total"/>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c r="AQ9" t="s">
        <v>346</v>
      </c>
    </row>
    <row r="10" spans="5:43"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c r="AQ10" t="s">
        <v>336</v>
      </c>
    </row>
    <row r="11" spans="5:43"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c r="AQ11" t="s">
        <v>347</v>
      </c>
    </row>
    <row r="12" spans="5:43" ht="20.100000000000001" customHeight="1">
      <c r="E12" s="8" t="s">
        <v>679</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3" display="Total"/>
    <hyperlink ref="F16" location="'Shareholding Pattern'!F44" display="Click here to go back"/>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XFC29"/>
  <sheetViews>
    <sheetView showGridLines="0" topLeftCell="D4" workbookViewId="0">
      <selection activeCell="F17" sqref="F17"/>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41" t="s">
        <v>90</v>
      </c>
      <c r="F5" s="442"/>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915</v>
      </c>
      <c r="M8" t="s">
        <v>357</v>
      </c>
      <c r="X8" t="s">
        <v>104</v>
      </c>
    </row>
    <row r="9" spans="5:24" ht="20.100000000000001" customHeight="1">
      <c r="E9" s="15" t="s">
        <v>452</v>
      </c>
      <c r="F9" s="239" t="s">
        <v>865</v>
      </c>
      <c r="M9" t="s">
        <v>358</v>
      </c>
    </row>
    <row r="10" spans="5:24" ht="20.100000000000001" customHeight="1">
      <c r="E10" s="15" t="s">
        <v>105</v>
      </c>
      <c r="F10" s="239" t="s">
        <v>916</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917</v>
      </c>
      <c r="R14" s="206"/>
    </row>
    <row r="15" spans="5:24" ht="36.75" customHeight="1">
      <c r="E15" s="16" t="s">
        <v>92</v>
      </c>
      <c r="F15" s="375" t="s">
        <v>576</v>
      </c>
      <c r="G15" s="169"/>
      <c r="I15" s="206"/>
      <c r="S15" s="206"/>
    </row>
    <row r="16" spans="5:24" ht="22.5" customHeight="1">
      <c r="E16" s="15" t="s">
        <v>227</v>
      </c>
      <c r="F16" s="365" t="str">
        <f>IF(F13=S1,M7,IF(F13=S2,M8,IF(F13=S3,M9,IF(F13=S4,M8,IF(F13=S5,M8,"")))))</f>
        <v>Regulation 31 (1) (b)</v>
      </c>
    </row>
    <row r="17" spans="4:6" s="17" customFormat="1" ht="28.5" customHeight="1">
      <c r="E17" s="15" t="s">
        <v>645</v>
      </c>
      <c r="F17" s="239" t="s">
        <v>104</v>
      </c>
    </row>
    <row r="18" spans="4:6" s="17" customFormat="1" ht="21" hidden="1">
      <c r="E18" s="440"/>
      <c r="F18" s="440"/>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GHqj12ffvH3xvtaWOdYhEktLa37b6oBE1hvsCV7rXjXyWxwjoHpu72jS+/ktEdWY/toAlEE2hb/TQzLCDzFlzw==" saltValue="B0ATBQbjjUrpVn1qbymnRg==" spinCount="100000" sheet="1" objects="1" scenarios="1"/>
  <dataConsolidate/>
  <mergeCells count="2">
    <mergeCell ref="E18:F18"/>
    <mergeCell ref="E5:F5"/>
  </mergeCells>
  <dataValidations count="8">
    <dataValidation type="list" allowBlank="1" showInputMessage="1" showErrorMessage="1" sqref="F21:F26">
      <formula1>$U$1:$U$2</formula1>
    </dataValidation>
    <dataValidation allowBlank="1" showInputMessage="1" showErrorMessage="1" prompt="Enter date in DD-MM-YYYY format." sqref="F14:F15"/>
    <dataValidation type="list" allowBlank="1" showInputMessage="1" showErrorMessage="1" sqref="F12">
      <formula1>$R$1:$R$3</formula1>
    </dataValidation>
    <dataValidation type="list" allowBlank="1" showInputMessage="1" showErrorMessage="1" sqref="F13">
      <formula1>IF(F11="Yes",yy,pre)</formula1>
    </dataValidation>
    <dataValidation type="textLength" operator="equal" allowBlank="1" showInputMessage="1" showErrorMessage="1" sqref="F6">
      <formula1>6</formula1>
    </dataValidation>
    <dataValidation type="list" allowBlank="1" showInputMessage="1" showErrorMessage="1" sqref="F11 F17">
      <formula1>$X$7:$X$8</formula1>
    </dataValidation>
    <dataValidation type="custom" allowBlank="1" showInputMessage="1" showErrorMessage="1" sqref="G13">
      <formula1>IF(F11="Yes",OFFSET(R1,2,1,2,1),OFFSET(R1,1,2,3,1))</formula1>
    </dataValidation>
    <dataValidation type="textLength" operator="equal" allowBlank="1" showInputMessage="1" showErrorMessage="1" sqref="F9">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c r="AQ9" t="s">
        <v>346</v>
      </c>
    </row>
    <row r="10" spans="5:43"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c r="AQ10" t="s">
        <v>336</v>
      </c>
    </row>
    <row r="11" spans="5:43"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c r="AQ11" t="s">
        <v>347</v>
      </c>
    </row>
    <row r="12" spans="5:43" ht="30" customHeight="1">
      <c r="E12" s="8" t="s">
        <v>680</v>
      </c>
      <c r="F12" s="43" t="s">
        <v>647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4" display="Total"/>
    <hyperlink ref="F16" location="'Shareholding Pattern'!F46" display="Click here to go back"/>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c r="AR9" t="s">
        <v>346</v>
      </c>
    </row>
    <row r="10" spans="5:44"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c r="AR10" t="s">
        <v>336</v>
      </c>
    </row>
    <row r="11" spans="5:44"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5" display="Total"/>
    <hyperlink ref="F16" location="'Shareholding Pattern'!F33" display="Click here to go back"/>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c r="AR9" t="s">
        <v>346</v>
      </c>
    </row>
    <row r="10" spans="5:44"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c r="AR10" t="s">
        <v>336</v>
      </c>
    </row>
    <row r="11" spans="5:44"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6" display="Total"/>
    <hyperlink ref="F16" location="'Shareholding Pattern'!F34" display="Click here to go back"/>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s="6" customFormat="1" ht="20.100000000000001" customHeight="1">
      <c r="E12" s="8" t="s">
        <v>706</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8" display="Click here to go back"/>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7" display="Click here to go back"/>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7"/>
  </sheetPr>
  <dimension ref="A1:AD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30"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30"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30" s="6" customFormat="1" ht="20.100000000000001" customHeight="1">
      <c r="E12" s="8" t="s">
        <v>703</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6" display="Click here to go back"/>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s="6" customFormat="1" ht="20.100000000000001" customHeight="1">
      <c r="E12" s="8" t="s">
        <v>704</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5" display="Click here to go back"/>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3">
    <tabColor theme="7"/>
  </sheetPr>
  <dimension ref="A1:XFC17"/>
  <sheetViews>
    <sheetView showGridLines="0" topLeftCell="A7" zoomScale="90" zoomScaleNormal="90" workbookViewId="0">
      <selection activeCell="F17" sqref="F17"/>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73" t="s">
        <v>902</v>
      </c>
      <c r="G15" s="368" t="s">
        <v>903</v>
      </c>
      <c r="H15" s="38">
        <v>2034857</v>
      </c>
      <c r="I15" s="38"/>
      <c r="J15" s="38"/>
      <c r="K15" s="366">
        <f>+IFERROR(IF(COUNT(H15:J15),ROUND(SUM(H15:J15),0),""),"")</f>
        <v>2034857</v>
      </c>
      <c r="L15" s="42">
        <f>+IFERROR(IF(COUNT(K15),ROUND(K15/'Shareholding Pattern'!$L$78*100,2),""),"")</f>
        <v>1.58</v>
      </c>
      <c r="M15" s="170">
        <f>IF(H15="","",H15)</f>
        <v>2034857</v>
      </c>
      <c r="N15" s="170"/>
      <c r="O15" s="229">
        <f>+IFERROR(IF(COUNT(M15:N15),ROUND(SUM(M15,N15),2),""),"")</f>
        <v>2034857</v>
      </c>
      <c r="P15" s="42">
        <f>+IFERROR(IF(COUNT(O15),ROUND(O15/('Shareholding Pattern'!$P$79)*100,2),""),"")</f>
        <v>1.58</v>
      </c>
      <c r="Q15" s="38"/>
      <c r="R15" s="38"/>
      <c r="S15" s="366" t="str">
        <f>+IFERROR(IF(COUNT(Q15:R15),ROUND(SUM(Q15:R15),0),""),"")</f>
        <v/>
      </c>
      <c r="T15" s="14">
        <f>+IFERROR(IF(COUNT(K15,S15),ROUND(SUM(S15,K15)/SUM('Shareholding Pattern'!$L$78,'Shareholding Pattern'!$T$78)*100,2),""),"")</f>
        <v>1.58</v>
      </c>
      <c r="U15" s="38"/>
      <c r="V15" s="14" t="str">
        <f>+IFERROR(IF(COUNT(U15),ROUND(SUM(U15)/SUM(K15)*100,2),""),0)</f>
        <v/>
      </c>
      <c r="W15" s="38">
        <v>2034857</v>
      </c>
      <c r="X15" s="228">
        <v>1</v>
      </c>
      <c r="Y15" s="38">
        <v>0</v>
      </c>
      <c r="Z15" s="38">
        <v>0</v>
      </c>
      <c r="AA15" s="38">
        <v>0</v>
      </c>
      <c r="AB15" s="10"/>
      <c r="AC15" s="10" t="e">
        <f>SUM(#REF!)</f>
        <v>#REF!</v>
      </c>
    </row>
    <row r="16" spans="5:29" hidden="1">
      <c r="E16" s="34"/>
      <c r="J16" s="169"/>
      <c r="K16" s="169"/>
      <c r="N16" s="169"/>
      <c r="O16" s="169"/>
      <c r="V16" s="169"/>
      <c r="W16" s="35"/>
      <c r="X16" s="35"/>
      <c r="Y16" s="35"/>
      <c r="Z16" s="35"/>
      <c r="AA16" s="36"/>
    </row>
    <row r="17" spans="5:27" ht="20.100000000000001" customHeight="1">
      <c r="E17" s="48"/>
      <c r="F17" s="49" t="s">
        <v>392</v>
      </c>
      <c r="G17" s="49" t="s">
        <v>19</v>
      </c>
      <c r="H17" s="44">
        <f>+IFERROR(IF(COUNT(H14:H16),ROUND(SUM(H14:H16),0),""),"")</f>
        <v>2034857</v>
      </c>
      <c r="I17" s="44" t="str">
        <f>+IFERROR(IF(COUNT(I14:I16),ROUND(SUM(I14:I16),0),""),"")</f>
        <v/>
      </c>
      <c r="J17" s="44" t="str">
        <f>+IFERROR(IF(COUNT(J14:J16),ROUND(SUM(J14:J16),0),""),"")</f>
        <v/>
      </c>
      <c r="K17" s="44">
        <f>+IFERROR(IF(COUNT(K14:K16),ROUND(SUM(K14:K16),0),""),"")</f>
        <v>2034857</v>
      </c>
      <c r="L17" s="14">
        <f>+IFERROR(IF(COUNT(K17),ROUND(K17/'Shareholding Pattern'!$L$78*100,2),""),"")</f>
        <v>1.58</v>
      </c>
      <c r="M17" s="29">
        <f>+IFERROR(IF(COUNT(M14:M16),ROUND(SUM(M14:M16),0),""),"")</f>
        <v>2034857</v>
      </c>
      <c r="N17" s="29" t="str">
        <f>+IFERROR(IF(COUNT(N14:N16),ROUND(SUM(N14:N16),0),""),"")</f>
        <v/>
      </c>
      <c r="O17" s="29">
        <f>+IFERROR(IF(COUNT(O14:O16),ROUND(SUM(O14:O16),0),""),"")</f>
        <v>2034857</v>
      </c>
      <c r="P17" s="14">
        <f>+IFERROR(IF(COUNT(O17),ROUND(O17/('Shareholding Pattern'!$P$79)*100,2),""),"")</f>
        <v>1.58</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1.58</v>
      </c>
      <c r="U17" s="44" t="str">
        <f>+IFERROR(IF(COUNT(U14:U16),ROUND(SUM(U14:U16),0),""),"")</f>
        <v/>
      </c>
      <c r="V17" s="14" t="str">
        <f>+IFERROR(IF(COUNT(U17),ROUND(SUM(U17)/SUM(K17)*100,2),""),0)</f>
        <v/>
      </c>
      <c r="W17" s="44">
        <f>+IFERROR(IF(COUNT(W14:W16),ROUND(SUM(W14:W16),0),""),"")</f>
        <v>2034857</v>
      </c>
      <c r="X17" s="337"/>
      <c r="Y17" s="44">
        <f>+IFERROR(IF(COUNT(Y14:Y16),ROUND(SUM(Y14:Y16),0),""),"")</f>
        <v>0</v>
      </c>
      <c r="Z17" s="44">
        <f>+IFERROR(IF(COUNT(Z14:Z16),ROUND(SUM(Z14:Z16),0),""),"")</f>
        <v>0</v>
      </c>
      <c r="AA17" s="44">
        <f>+IFERROR(IF(COUNT(AA14:AA16),ROUND(SUM(AA14:AA16),0),""),"")</f>
        <v>0</v>
      </c>
    </row>
  </sheetData>
  <sheetProtection algorithmName="SHA-512" hashValue="DJoT1KDeGdMqwTsSZQfiJ+jsh0UxtwwgF4PP4hNj0y9fXiiNJtS1o3yLuZfxebpWeqtG9aBHJIjq9H3r2UlCLg==" saltValue="ddVP074IroeJGHLE5SpqP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U15">
      <formula1>H13</formula1>
    </dataValidation>
    <dataValidation type="whole" operator="lessThanOrEqual" allowBlank="1" showInputMessage="1" showErrorMessage="1" sqref="W13 W15">
      <formula1>K13</formula1>
    </dataValidation>
    <dataValidation type="textLength" operator="equal" allowBlank="1" showInputMessage="1" showErrorMessage="1" prompt="[A-Z][A-Z][A-Z][A-Z][A-Z][0-9][0-9][0-9][0-9][A-Z]_x000a__x000a_In absence of PAN write : ZZZZZ9999Z" sqref="G13 G15">
      <formula1>10</formula1>
    </dataValidation>
    <dataValidation type="whole" operator="greaterThanOrEqual" allowBlank="1" showInputMessage="1" showErrorMessage="1" sqref="Q13:R13 M13:N13 H13:J13 Q15:R15 M15:N15 H15:J15">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formula1>K13</formula1>
    </dataValidation>
  </dataValidations>
  <hyperlinks>
    <hyperlink ref="G17" location="'Shareholding Pattern'!F40" display="Total"/>
    <hyperlink ref="F17" location="'Shareholding Pattern'!F62" display="Click here to go back"/>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Button 1">
              <controlPr defaultSize="0" print="0" autoFill="0" autoPict="0" macro="[0]!opentextblock">
                <anchor moveWithCells="1" sizeWithCells="1">
                  <from>
                    <xdr:col>23</xdr:col>
                    <xdr:colOff>57150</xdr:colOff>
                    <xdr:row>14</xdr:row>
                    <xdr:rowOff>57150</xdr:rowOff>
                  </from>
                  <to>
                    <xdr:col>23</xdr:col>
                    <xdr:colOff>1304925</xdr:colOff>
                    <xdr:row>14</xdr:row>
                    <xdr:rowOff>257175</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30"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30"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1" display="Click here to go back"/>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30"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30"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30"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0" display="Click here to go back"/>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XFC16"/>
  <sheetViews>
    <sheetView showGridLines="0" topLeftCell="C7" workbookViewId="0">
      <selection activeCell="G23" sqref="G23"/>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00000000000001" customHeight="1">
      <c r="D9" s="22">
        <v>1</v>
      </c>
      <c r="E9" s="264" t="s">
        <v>108</v>
      </c>
      <c r="F9" s="171" t="s">
        <v>104</v>
      </c>
      <c r="G9" s="376" t="s">
        <v>104</v>
      </c>
      <c r="H9" s="376" t="s">
        <v>104</v>
      </c>
      <c r="I9" s="376" t="s">
        <v>104</v>
      </c>
      <c r="M9">
        <v>1</v>
      </c>
      <c r="N9">
        <v>1</v>
      </c>
      <c r="O9">
        <v>1</v>
      </c>
      <c r="P9">
        <v>1</v>
      </c>
      <c r="R9" t="s">
        <v>495</v>
      </c>
      <c r="S9" t="s">
        <v>496</v>
      </c>
      <c r="T9" t="s">
        <v>497</v>
      </c>
      <c r="U9" t="s">
        <v>498</v>
      </c>
    </row>
    <row r="10" spans="1:21" ht="20.100000000000001" customHeight="1">
      <c r="D10" s="23">
        <v>2</v>
      </c>
      <c r="E10" s="265" t="s">
        <v>109</v>
      </c>
      <c r="F10" s="172" t="s">
        <v>104</v>
      </c>
      <c r="G10" s="377" t="s">
        <v>104</v>
      </c>
      <c r="H10" s="377" t="s">
        <v>104</v>
      </c>
      <c r="I10" s="377" t="s">
        <v>104</v>
      </c>
      <c r="M10">
        <v>1</v>
      </c>
      <c r="N10">
        <v>1</v>
      </c>
      <c r="O10">
        <v>1</v>
      </c>
      <c r="P10">
        <v>1</v>
      </c>
      <c r="R10" t="s">
        <v>499</v>
      </c>
      <c r="S10" t="s">
        <v>500</v>
      </c>
      <c r="T10" t="s">
        <v>501</v>
      </c>
      <c r="U10" t="s">
        <v>502</v>
      </c>
    </row>
    <row r="11" spans="1:21" ht="20.100000000000001" customHeight="1">
      <c r="D11" s="23">
        <v>3</v>
      </c>
      <c r="E11" s="265" t="s">
        <v>110</v>
      </c>
      <c r="F11" s="172" t="s">
        <v>104</v>
      </c>
      <c r="G11" s="377" t="s">
        <v>104</v>
      </c>
      <c r="H11" s="377" t="s">
        <v>104</v>
      </c>
      <c r="I11" s="377" t="s">
        <v>104</v>
      </c>
      <c r="M11">
        <v>1</v>
      </c>
      <c r="N11">
        <v>1</v>
      </c>
      <c r="O11">
        <v>1</v>
      </c>
      <c r="P11">
        <v>1</v>
      </c>
      <c r="R11" t="s">
        <v>503</v>
      </c>
      <c r="S11" t="s">
        <v>504</v>
      </c>
      <c r="T11" t="s">
        <v>505</v>
      </c>
      <c r="U11" t="s">
        <v>506</v>
      </c>
    </row>
    <row r="12" spans="1:21" ht="30">
      <c r="D12" s="23">
        <v>4</v>
      </c>
      <c r="E12" s="265" t="s">
        <v>111</v>
      </c>
      <c r="F12" s="172" t="s">
        <v>104</v>
      </c>
      <c r="G12" s="377" t="s">
        <v>104</v>
      </c>
      <c r="H12" s="377" t="s">
        <v>104</v>
      </c>
      <c r="I12" s="377" t="s">
        <v>104</v>
      </c>
      <c r="M12">
        <v>1</v>
      </c>
      <c r="N12">
        <v>1</v>
      </c>
      <c r="O12">
        <v>1</v>
      </c>
      <c r="P12">
        <v>1</v>
      </c>
      <c r="R12" t="s">
        <v>507</v>
      </c>
      <c r="S12" t="s">
        <v>508</v>
      </c>
      <c r="T12" t="s">
        <v>509</v>
      </c>
      <c r="U12" t="s">
        <v>510</v>
      </c>
    </row>
    <row r="13" spans="1:21" ht="21.75" customHeight="1">
      <c r="D13" s="23">
        <v>5</v>
      </c>
      <c r="E13" s="265" t="s">
        <v>112</v>
      </c>
      <c r="F13" s="172" t="s">
        <v>104</v>
      </c>
      <c r="G13" s="377" t="s">
        <v>104</v>
      </c>
      <c r="H13" s="378" t="s">
        <v>104</v>
      </c>
      <c r="I13" s="378" t="s">
        <v>104</v>
      </c>
      <c r="M13">
        <v>1</v>
      </c>
      <c r="N13">
        <v>1</v>
      </c>
      <c r="O13">
        <v>1</v>
      </c>
      <c r="P13">
        <v>1</v>
      </c>
      <c r="R13" t="s">
        <v>511</v>
      </c>
      <c r="S13" t="s">
        <v>512</v>
      </c>
      <c r="T13" t="s">
        <v>513</v>
      </c>
      <c r="U13" t="s">
        <v>514</v>
      </c>
    </row>
    <row r="14" spans="1:21" s="17" customFormat="1" ht="20.100000000000001" customHeight="1">
      <c r="A14"/>
      <c r="B14"/>
      <c r="C14"/>
      <c r="D14" s="85">
        <v>6</v>
      </c>
      <c r="E14" s="266" t="s">
        <v>113</v>
      </c>
      <c r="F14" s="259" t="s">
        <v>104</v>
      </c>
      <c r="G14" s="379" t="s">
        <v>104</v>
      </c>
      <c r="H14" s="380"/>
      <c r="I14" s="381"/>
      <c r="M14" s="17">
        <v>1</v>
      </c>
      <c r="N14" s="17">
        <v>1</v>
      </c>
      <c r="O14" s="17">
        <v>0</v>
      </c>
      <c r="P14" s="17">
        <v>0</v>
      </c>
      <c r="R14" s="17" t="s">
        <v>515</v>
      </c>
      <c r="S14" s="17" t="s">
        <v>516</v>
      </c>
      <c r="T14" s="17" t="s">
        <v>517</v>
      </c>
      <c r="U14" s="17" t="s">
        <v>518</v>
      </c>
    </row>
    <row r="15" spans="1:21" s="17" customFormat="1" ht="20.100000000000001" customHeight="1">
      <c r="A15"/>
      <c r="B15"/>
      <c r="C15"/>
      <c r="D15" s="85">
        <v>7</v>
      </c>
      <c r="E15" s="265" t="s">
        <v>381</v>
      </c>
      <c r="F15" s="309" t="s">
        <v>104</v>
      </c>
      <c r="G15" s="382" t="s">
        <v>104</v>
      </c>
      <c r="H15" s="383" t="s">
        <v>104</v>
      </c>
      <c r="I15" s="383" t="s">
        <v>104</v>
      </c>
      <c r="M15" s="17">
        <v>1</v>
      </c>
      <c r="N15" s="17">
        <v>1</v>
      </c>
      <c r="O15" s="17">
        <v>1</v>
      </c>
      <c r="P15" s="17">
        <v>1</v>
      </c>
      <c r="R15" s="17" t="s">
        <v>519</v>
      </c>
      <c r="S15" s="17" t="s">
        <v>520</v>
      </c>
      <c r="T15" s="17" t="s">
        <v>521</v>
      </c>
      <c r="U15" s="17" t="s">
        <v>522</v>
      </c>
    </row>
    <row r="16" spans="1:21" ht="21" customHeight="1">
      <c r="D16" s="24">
        <v>8</v>
      </c>
      <c r="E16" s="267" t="s">
        <v>599</v>
      </c>
      <c r="F16" s="310" t="s">
        <v>104</v>
      </c>
      <c r="G16" s="443"/>
      <c r="H16" s="444"/>
      <c r="I16" s="445"/>
      <c r="R16" s="169" t="s">
        <v>599</v>
      </c>
    </row>
  </sheetData>
  <sheetProtection algorithmName="SHA-512" hashValue="FF5cVjL9L7Y9517Iu3emWaDd5LgoEGljOkK5DUa/RC4qStVZ35fGccCt8o85zqdnd9ctMGDlsVwEyYgGezirZQ==" saltValue="TvuPxUz5/2V/11t+FZawzQ==" spinCount="100000" sheet="1" objects="1" scenarios="1"/>
  <mergeCells count="1">
    <mergeCell ref="G16:I16"/>
  </mergeCells>
  <dataValidations count="1">
    <dataValidation type="list" allowBlank="1" showInputMessage="1" showErrorMessage="1" sqref="F9:G15 H9:I13 H15:I15 F16">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9" display="Click here to go back"/>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8" display="Click here to go back"/>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s="6" customFormat="1" ht="20.100000000000001" customHeight="1">
      <c r="E12" s="8" t="s">
        <v>697</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7" display="Click here to go back"/>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s="6" customFormat="1" ht="20.100000000000001" customHeight="1">
      <c r="E12" s="8" t="s">
        <v>84</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4" display="Click here to go back"/>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s="6" customFormat="1" ht="20.100000000000001" customHeight="1">
      <c r="E12" s="8" t="s">
        <v>696</v>
      </c>
      <c r="F12" s="71" t="s">
        <v>659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3" display="Click here to go back"/>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s="6" customFormat="1" ht="20.100000000000001" customHeight="1">
      <c r="E12" s="8" t="s">
        <v>682</v>
      </c>
      <c r="F12" s="71" t="s">
        <v>692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2" display="Click here to go back"/>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tabColor rgb="FFB685DB"/>
  </sheetPr>
  <dimension ref="A1:XFC17"/>
  <sheetViews>
    <sheetView showGridLines="0" topLeftCell="A7" zoomScale="70" zoomScaleNormal="70" workbookViewId="0">
      <selection activeCell="F17" sqref="F17"/>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1</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f ca="1">+IFERROR(IF(COUNT(I13:I16),ROUND(SUMIF($F$13:I16,"Category",I13:I16),0),""),"")</f>
        <v>1</v>
      </c>
      <c r="J3">
        <f ca="1">+IFERROR(IF(COUNT(J13:J16),ROUND(SUMIF($F$13:J16,"Category",J13:J16),0),""),"")</f>
        <v>500</v>
      </c>
      <c r="K3" t="str">
        <f>+IFERROR(IF(COUNT(K13:K16),ROUND(SUMIF($F$13:K16,"Category",K13:K16),0),""),"")</f>
        <v/>
      </c>
      <c r="L3" t="str">
        <f>+IFERROR(IF(COUNT(L13:L16),ROUND(SUMIF($F$13:L16,"Category",L13:L16),0),""),"")</f>
        <v/>
      </c>
      <c r="M3">
        <f ca="1">+IFERROR(IF(COUNT(M13:M16),ROUND(SUMIF($F$13:M16,"Category",M13:M16),0),""),"")</f>
        <v>500</v>
      </c>
      <c r="N3">
        <f ca="1">+IFERROR(IF(COUNT(N13:N16),ROUND(SUMIF($F$13:N16,"Category",N13:N16),2),""),"")</f>
        <v>0</v>
      </c>
      <c r="O3">
        <f ca="1">+IFERROR(IF(COUNT(O13:O16),ROUND(SUMIF($F$13:O16,"Category",O13:O16),2),""),"")</f>
        <v>500</v>
      </c>
      <c r="P3" t="str">
        <f>+IFERROR(IF(COUNT(P13:P16),ROUND(SUMIF($F$13:P16,"Category",P13:P16),0),""),"")</f>
        <v/>
      </c>
      <c r="Q3">
        <f ca="1">+IFERROR(IF(COUNT(Q13:Q16),ROUND(SUMIF($F$13:Q16,"Category",Q13:Q16),0),""),"")</f>
        <v>500</v>
      </c>
      <c r="R3">
        <f ca="1">+IFERROR(IF(COUNT(R13:R16),ROUND(SUMIF($F$13:R16,"Category",R13:R16),2),""),"")</f>
        <v>0</v>
      </c>
      <c r="S3" t="str">
        <f>+IFERROR(IF(COUNT(S13:S16),ROUND(SUMIF($F$13:S16,"Category",S13:S16),0),""),"")</f>
        <v/>
      </c>
      <c r="T3" t="str">
        <f>+IFERROR(IF(COUNT(T13:T16),ROUND(SUMIF($F$13:T16,"Category",T13:T16),0),""),"")</f>
        <v/>
      </c>
      <c r="U3" t="str">
        <f>+IFERROR(IF(COUNT(U13:U16),ROUND(SUMIF($F$13:U16,"Category",U13:U16),0),""),"")</f>
        <v/>
      </c>
      <c r="V3">
        <f ca="1">+IFERROR(IF(COUNT(V13:V16),ROUND(SUMIF($F$13:V16,"Category",V13:V16),2),""),"")</f>
        <v>0</v>
      </c>
      <c r="W3" t="str">
        <f>+IFERROR(IF(COUNT(W13:W16),ROUND(SUMIF($F$13:W16,"Category",W13:W16),0),""),"")</f>
        <v/>
      </c>
      <c r="X3" t="str">
        <f>+IFERROR(IF(COUNT(X13:X16),ROUND(SUMIF($F$13:X16,"Category",X13:X16),2),""),"")</f>
        <v/>
      </c>
      <c r="Y3">
        <f ca="1">+IFERROR(IF(COUNT(Y13:Y16),ROUND(SUMIF($F$13:Y16,"Category",Y13:Y16),0),""),"")</f>
        <v>500</v>
      </c>
    </row>
    <row r="4" spans="4:57" hidden="1">
      <c r="AF4" t="s">
        <v>345</v>
      </c>
    </row>
    <row r="5" spans="4:57" hidden="1">
      <c r="AF5" t="s">
        <v>335</v>
      </c>
    </row>
    <row r="6" spans="4:57" hidden="1">
      <c r="AF6" t="s">
        <v>346</v>
      </c>
    </row>
    <row r="7" spans="4:57">
      <c r="AF7" t="s">
        <v>336</v>
      </c>
    </row>
    <row r="8" spans="4:57">
      <c r="AF8" t="s">
        <v>347</v>
      </c>
    </row>
    <row r="9" spans="4:57" ht="29.25" customHeight="1">
      <c r="D9" s="529" t="s">
        <v>119</v>
      </c>
      <c r="E9" s="529" t="s">
        <v>34</v>
      </c>
      <c r="F9" s="529" t="s">
        <v>376</v>
      </c>
      <c r="G9" s="529" t="s">
        <v>118</v>
      </c>
      <c r="H9" s="447" t="s">
        <v>1</v>
      </c>
      <c r="I9" s="529" t="s">
        <v>368</v>
      </c>
      <c r="J9" s="447" t="s">
        <v>3</v>
      </c>
      <c r="K9" s="447" t="s">
        <v>4</v>
      </c>
      <c r="L9" s="447" t="s">
        <v>5</v>
      </c>
      <c r="M9" s="447" t="s">
        <v>6</v>
      </c>
      <c r="N9" s="447" t="s">
        <v>7</v>
      </c>
      <c r="O9" s="447" t="s">
        <v>8</v>
      </c>
      <c r="P9" s="447"/>
      <c r="Q9" s="447"/>
      <c r="R9" s="447"/>
      <c r="S9" s="447" t="s">
        <v>9</v>
      </c>
      <c r="T9" s="529" t="s">
        <v>447</v>
      </c>
      <c r="U9" s="529" t="s">
        <v>120</v>
      </c>
      <c r="V9" s="447" t="s">
        <v>89</v>
      </c>
      <c r="W9" s="447" t="s">
        <v>12</v>
      </c>
      <c r="X9" s="447"/>
      <c r="Y9" s="447" t="s">
        <v>14</v>
      </c>
      <c r="Z9" s="447" t="s">
        <v>441</v>
      </c>
      <c r="AA9" s="479" t="s">
        <v>707</v>
      </c>
      <c r="AB9" s="480"/>
      <c r="AC9" s="481"/>
      <c r="AG9" t="s">
        <v>348</v>
      </c>
      <c r="AV9" t="s">
        <v>34</v>
      </c>
    </row>
    <row r="10" spans="4:57" ht="31.5" customHeight="1">
      <c r="D10" s="464"/>
      <c r="E10" s="464"/>
      <c r="F10" s="464"/>
      <c r="G10" s="464"/>
      <c r="H10" s="447"/>
      <c r="I10" s="464"/>
      <c r="J10" s="447"/>
      <c r="K10" s="447"/>
      <c r="L10" s="447"/>
      <c r="M10" s="447"/>
      <c r="N10" s="447"/>
      <c r="O10" s="447" t="s">
        <v>15</v>
      </c>
      <c r="P10" s="447"/>
      <c r="Q10" s="447"/>
      <c r="R10" s="447" t="s">
        <v>16</v>
      </c>
      <c r="S10" s="447"/>
      <c r="T10" s="464"/>
      <c r="U10" s="523"/>
      <c r="V10" s="447"/>
      <c r="W10" s="447"/>
      <c r="X10" s="447"/>
      <c r="Y10" s="447"/>
      <c r="Z10" s="447"/>
      <c r="AA10" s="458" t="s">
        <v>708</v>
      </c>
      <c r="AB10" s="459"/>
      <c r="AC10" s="460"/>
      <c r="AG10" t="s">
        <v>339</v>
      </c>
      <c r="AV10" t="s">
        <v>379</v>
      </c>
    </row>
    <row r="11" spans="4:57" ht="45">
      <c r="D11" s="446"/>
      <c r="E11" s="446"/>
      <c r="F11" s="446"/>
      <c r="G11" s="446"/>
      <c r="H11" s="447"/>
      <c r="I11" s="446"/>
      <c r="J11" s="447"/>
      <c r="K11" s="447"/>
      <c r="L11" s="447"/>
      <c r="M11" s="447"/>
      <c r="N11" s="447"/>
      <c r="O11" s="27" t="s">
        <v>17</v>
      </c>
      <c r="P11" s="27" t="s">
        <v>18</v>
      </c>
      <c r="Q11" s="27" t="s">
        <v>19</v>
      </c>
      <c r="R11" s="447"/>
      <c r="S11" s="447"/>
      <c r="T11" s="446"/>
      <c r="U11" s="524"/>
      <c r="V11" s="447"/>
      <c r="W11" s="27" t="s">
        <v>20</v>
      </c>
      <c r="X11" s="27" t="s">
        <v>21</v>
      </c>
      <c r="Y11" s="447"/>
      <c r="Z11" s="447"/>
      <c r="AA11" s="55" t="s">
        <v>709</v>
      </c>
      <c r="AB11" s="55" t="s">
        <v>710</v>
      </c>
      <c r="AC11" s="55" t="s">
        <v>711</v>
      </c>
      <c r="AG11" t="s">
        <v>344</v>
      </c>
    </row>
    <row r="12" spans="4:57" ht="15.75">
      <c r="D12" s="8" t="s">
        <v>695</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 ca="1">SUM(AC16:AC65536)</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t="24.95" customHeight="1">
      <c r="D15" s="53">
        <v>1</v>
      </c>
      <c r="E15" s="373" t="s">
        <v>343</v>
      </c>
      <c r="F15" s="371" t="s">
        <v>34</v>
      </c>
      <c r="G15" s="371" t="s">
        <v>909</v>
      </c>
      <c r="H15" s="384"/>
      <c r="I15" s="38">
        <v>1</v>
      </c>
      <c r="J15" s="38">
        <v>500</v>
      </c>
      <c r="K15" s="38"/>
      <c r="L15" s="38"/>
      <c r="M15" s="369">
        <f>+IFERROR(IF(COUNT(J15:L15),ROUND(SUM(J15:L15),0),""),"")</f>
        <v>500</v>
      </c>
      <c r="N15" s="187">
        <f>+IFERROR(IF(COUNT(M15),ROUND(M15/'Shareholding Pattern'!$L$78*100,2),""),"")</f>
        <v>0</v>
      </c>
      <c r="O15" s="38">
        <f>IF(J15="","",J15)</f>
        <v>500</v>
      </c>
      <c r="P15" s="170"/>
      <c r="Q15" s="158">
        <f>+IFERROR(IF(COUNT(O15:P15),ROUND(SUM(O15,P15),2),""),"")</f>
        <v>500</v>
      </c>
      <c r="R15" s="187">
        <f>+IFERROR(IF(COUNT(Q15),ROUND(Q15/('Shareholding Pattern'!$P$79)*100,2),""),"")</f>
        <v>0</v>
      </c>
      <c r="S15" s="38"/>
      <c r="T15" s="38"/>
      <c r="U15" s="369" t="str">
        <f>+IFERROR(IF(COUNT(S15:T15),ROUND(SUM(S15:T15),0),""),"")</f>
        <v/>
      </c>
      <c r="V15" s="186">
        <f>+IFERROR(IF(COUNT(M15,U15),ROUND(SUM(U15,M15)/SUM('Shareholding Pattern'!$L$78,'Shareholding Pattern'!$T$78)*100,2),""),"")</f>
        <v>0</v>
      </c>
      <c r="W15" s="38"/>
      <c r="X15" s="186" t="str">
        <f>+IFERROR(IF(COUNT(W15),ROUND(SUM(W15)/SUM(M15)*100,2),""),0)</f>
        <v/>
      </c>
      <c r="Y15" s="38">
        <v>500</v>
      </c>
      <c r="Z15" s="228"/>
      <c r="AA15" s="38">
        <v>0</v>
      </c>
      <c r="AB15" s="38">
        <v>0</v>
      </c>
      <c r="AC15" s="38">
        <v>0</v>
      </c>
    </row>
    <row r="16" spans="4:57" hidden="1">
      <c r="D16" s="34"/>
      <c r="J16" s="169"/>
      <c r="K16" s="169"/>
      <c r="X16" s="35"/>
      <c r="Y16" s="35"/>
      <c r="Z16" s="35"/>
      <c r="AA16" s="35"/>
      <c r="AB16" s="35"/>
      <c r="AC16" s="36"/>
    </row>
    <row r="17" spans="4:29" ht="20.100000000000001" customHeight="1">
      <c r="D17" s="48"/>
      <c r="E17" s="30"/>
      <c r="F17" s="49" t="s">
        <v>392</v>
      </c>
      <c r="G17" s="30"/>
      <c r="H17" s="49" t="s">
        <v>19</v>
      </c>
      <c r="I17" s="52">
        <f ca="1">+IFERROR(IF(COUNT(I13:I16),ROUND(SUMIF($F$13:I16,"Category",I13:I16),0),""),"")</f>
        <v>1</v>
      </c>
      <c r="J17" s="52">
        <f ca="1">+IFERROR(IF(COUNT(J13:J16),ROUND(SUMIF($F$13:J16,"Category",J13:J16),0),""),"")</f>
        <v>500</v>
      </c>
      <c r="K17" s="52" t="str">
        <f>+IFERROR(IF(COUNT(K13:K16),ROUND(SUMIF($F$13:K16,"Category",K13:K16),0),""),"")</f>
        <v/>
      </c>
      <c r="L17" s="52" t="str">
        <f>+IFERROR(IF(COUNT(L13:L16),ROUND(SUMIF($F$13:L16,"Category",L13:L16),0),""),"")</f>
        <v/>
      </c>
      <c r="M17" s="52">
        <f ca="1">+IFERROR(IF(COUNT(M13:M16),ROUND(SUMIF($F$13:M16,"Category",M13:M16),0),""),"")</f>
        <v>500</v>
      </c>
      <c r="N17" s="186">
        <f ca="1">+IFERROR(IF(COUNT(N13:N16),ROUND(SUMIF($F$13:N16,"Category",N13:N16),2),""),"")</f>
        <v>0</v>
      </c>
      <c r="O17" s="65">
        <f ca="1">+IFERROR(IF(COUNT(O13:O16),ROUND(SUMIF($F$13:O16,"Category",O13:O16),0),""),"")</f>
        <v>500</v>
      </c>
      <c r="P17" s="160" t="str">
        <f>+IFERROR(IF(COUNT(P13:P16),ROUND(SUMIF($F$13:P16,"Category",P13:P16),0),""),"")</f>
        <v/>
      </c>
      <c r="Q17" s="160">
        <f ca="1">+IFERROR(IF(COUNT(Q13:Q16),ROUND(SUMIF($F$13:Q16,"Category",Q13:Q16),0),""),"")</f>
        <v>500</v>
      </c>
      <c r="R17" s="186">
        <f ca="1">+IFERROR(IF(COUNT(R13:R16),ROUND(SUMIF($F$13:R16,"Category",R13:R16),2),""),"")</f>
        <v>0</v>
      </c>
      <c r="S17" s="52" t="str">
        <f>+IFERROR(IF(COUNT(S13:S16),ROUND(SUMIF($F$13:S16,"Category",S13:S16),0),""),"")</f>
        <v/>
      </c>
      <c r="T17" s="52" t="str">
        <f>+IFERROR(IF(COUNT(T13:T16),ROUND(SUMIF($F$13:T16,"Category",T13:T16),0),""),"")</f>
        <v/>
      </c>
      <c r="U17" s="52" t="str">
        <f>+IFERROR(IF(COUNT(U13:U16),ROUND(SUMIF($F$13:U16,"Category",U13:U16),0),""),"")</f>
        <v/>
      </c>
      <c r="V17" s="119">
        <f ca="1">+IFERROR(IF(COUNT(V13:V16),ROUND(SUMIF($F$13:V16,"Category",V13:V16),2),""),"")</f>
        <v>0</v>
      </c>
      <c r="W17" s="52" t="str">
        <f>+IFERROR(IF(COUNT(W13:W16),ROUND(SUMIF($F$13:W16,"Category",W13:W16),0),""),"")</f>
        <v/>
      </c>
      <c r="X17" s="186" t="str">
        <f>+IFERROR(IF(COUNT(W17),ROUND(SUM(W17)/SUM(M17)*100,2),""),0)</f>
        <v/>
      </c>
      <c r="Y17" s="52">
        <f ca="1">+IFERROR(IF(COUNT(Y13:Y16),ROUND(SUMIF($F$13:Y16,"Category",Y13:Y16),0),""),"")</f>
        <v>500</v>
      </c>
      <c r="Z17" s="337"/>
      <c r="AA17" s="52">
        <f ca="1">+IFERROR(IF(COUNT(AA13:AA16),ROUND(SUMIF($F$13:AA16,"Category",AA13:AA16),0),""),"")</f>
        <v>0</v>
      </c>
      <c r="AB17" s="52">
        <f ca="1">+IFERROR(IF(COUNT(AB13:AB16),ROUND(SUMIF($F$13:AB16,"Category",AB13:AB16),0),""),"")</f>
        <v>0</v>
      </c>
      <c r="AC17" s="52">
        <f ca="1">+IFERROR(IF(COUNT(AC13:AC16),ROUND(SUMIF($F$13:AC16,"Category",AC13:AC16),0),""),"")</f>
        <v>0</v>
      </c>
    </row>
  </sheetData>
  <sheetProtection algorithmName="SHA-512" hashValue="TFlrUYdfJlzXhLh028xLVmwchz3J2MH12KkezxyEBjit1da91002K4AwLDW+oTzJxFNTcTnAnzDrmKfAnZqEiw==" saltValue="4IkNpZrDiJ/czDzM5EUFOw==" spinCount="100000"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F15">
      <formula1>$AV$9:$AV$10</formula1>
    </dataValidation>
    <dataValidation type="list" allowBlank="1" showInputMessage="1" showErrorMessage="1" sqref="E13 E15">
      <formula1>$AR$1:$BE$1</formula1>
    </dataValidation>
    <dataValidation type="whole" operator="greaterThan" allowBlank="1" showInputMessage="1" showErrorMessage="1" sqref="I13 I15">
      <formula1>0</formula1>
    </dataValidation>
    <dataValidation type="textLength" operator="equal" allowBlank="1" showInputMessage="1" showErrorMessage="1" prompt="[A-Z][A-Z][A-Z][A-Z][A-Z][0-9][0-9][0-9][0-9][A-Z]_x000a__x000a_In absence of PAN write : ZZZZZ9999Z_x000a_" sqref="H13 H15">
      <formula1>10</formula1>
    </dataValidation>
    <dataValidation type="whole" operator="greaterThanOrEqual" allowBlank="1" showInputMessage="1" showErrorMessage="1" sqref="O13:P13 J13:L13 S13:T13 O15:P15 J15:L15 S15:T15">
      <formula1>0</formula1>
    </dataValidation>
    <dataValidation type="whole" operator="lessThanOrEqual" allowBlank="1" showInputMessage="1" showErrorMessage="1" sqref="W13 W15">
      <formula1>J13</formula1>
    </dataValidation>
    <dataValidation type="whole" operator="lessThanOrEqual" allowBlank="1" showInputMessage="1" showErrorMessage="1" sqref="Y13 Y15">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formula1>M13</formula1>
    </dataValidation>
  </dataValidations>
  <hyperlinks>
    <hyperlink ref="H17" location="'Shareholding Pattern'!F38" display="Total"/>
    <hyperlink ref="F17" location="'Shareholding Pattern'!F49" display="Click here to go back"/>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opentextblock">
                <anchor moveWithCells="1" sizeWithCells="1">
                  <from>
                    <xdr:col>25</xdr:col>
                    <xdr:colOff>57150</xdr:colOff>
                    <xdr:row>14</xdr:row>
                    <xdr:rowOff>57150</xdr:rowOff>
                  </from>
                  <to>
                    <xdr:col>25</xdr:col>
                    <xdr:colOff>1304925</xdr:colOff>
                    <xdr:row>14</xdr:row>
                    <xdr:rowOff>257175</xdr:rowOff>
                  </to>
                </anchor>
              </controlPr>
            </control>
          </mc:Choice>
        </mc:AlternateContent>
      </controls>
    </mc:Choice>
  </mc:AlternateConten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9" t="s">
        <v>119</v>
      </c>
      <c r="E9" s="529" t="s">
        <v>34</v>
      </c>
      <c r="F9" s="529" t="s">
        <v>376</v>
      </c>
      <c r="G9" s="529" t="s">
        <v>118</v>
      </c>
      <c r="H9" s="447" t="s">
        <v>1</v>
      </c>
      <c r="I9" s="529" t="s">
        <v>368</v>
      </c>
      <c r="J9" s="447" t="s">
        <v>3</v>
      </c>
      <c r="K9" s="447" t="s">
        <v>4</v>
      </c>
      <c r="L9" s="447" t="s">
        <v>5</v>
      </c>
      <c r="M9" s="447" t="s">
        <v>6</v>
      </c>
      <c r="N9" s="447" t="s">
        <v>7</v>
      </c>
      <c r="O9" s="447" t="s">
        <v>8</v>
      </c>
      <c r="P9" s="447"/>
      <c r="Q9" s="447"/>
      <c r="R9" s="447"/>
      <c r="S9" s="447" t="s">
        <v>9</v>
      </c>
      <c r="T9" s="529" t="s">
        <v>447</v>
      </c>
      <c r="U9" s="529" t="s">
        <v>120</v>
      </c>
      <c r="V9" s="447" t="s">
        <v>89</v>
      </c>
      <c r="W9" s="447" t="s">
        <v>12</v>
      </c>
      <c r="X9" s="447"/>
      <c r="Y9" s="447" t="s">
        <v>14</v>
      </c>
      <c r="Z9" s="447" t="s">
        <v>441</v>
      </c>
      <c r="AA9" s="479" t="s">
        <v>707</v>
      </c>
      <c r="AB9" s="480"/>
      <c r="AC9" s="481"/>
      <c r="AG9" t="s">
        <v>348</v>
      </c>
      <c r="AV9" t="s">
        <v>34</v>
      </c>
    </row>
    <row r="10" spans="4:57" ht="31.5" customHeight="1">
      <c r="D10" s="464"/>
      <c r="E10" s="464"/>
      <c r="F10" s="464"/>
      <c r="G10" s="464"/>
      <c r="H10" s="447"/>
      <c r="I10" s="464"/>
      <c r="J10" s="447"/>
      <c r="K10" s="447"/>
      <c r="L10" s="447"/>
      <c r="M10" s="447"/>
      <c r="N10" s="447"/>
      <c r="O10" s="447" t="s">
        <v>15</v>
      </c>
      <c r="P10" s="447"/>
      <c r="Q10" s="447"/>
      <c r="R10" s="447" t="s">
        <v>16</v>
      </c>
      <c r="S10" s="447"/>
      <c r="T10" s="464"/>
      <c r="U10" s="523"/>
      <c r="V10" s="447"/>
      <c r="W10" s="447"/>
      <c r="X10" s="447"/>
      <c r="Y10" s="447"/>
      <c r="Z10" s="447"/>
      <c r="AA10" s="458" t="s">
        <v>708</v>
      </c>
      <c r="AB10" s="459"/>
      <c r="AC10" s="460"/>
      <c r="AG10" t="s">
        <v>339</v>
      </c>
      <c r="AV10" t="s">
        <v>379</v>
      </c>
    </row>
    <row r="11" spans="4:57" ht="45">
      <c r="D11" s="446"/>
      <c r="E11" s="446"/>
      <c r="F11" s="446"/>
      <c r="G11" s="446"/>
      <c r="H11" s="447"/>
      <c r="I11" s="446"/>
      <c r="J11" s="447"/>
      <c r="K11" s="447"/>
      <c r="L11" s="447"/>
      <c r="M11" s="447"/>
      <c r="N11" s="447"/>
      <c r="O11" s="27" t="s">
        <v>17</v>
      </c>
      <c r="P11" s="27" t="s">
        <v>18</v>
      </c>
      <c r="Q11" s="27" t="s">
        <v>19</v>
      </c>
      <c r="R11" s="447"/>
      <c r="S11" s="447"/>
      <c r="T11" s="446"/>
      <c r="U11" s="524"/>
      <c r="V11" s="447"/>
      <c r="W11" s="27" t="s">
        <v>20</v>
      </c>
      <c r="X11" s="27" t="s">
        <v>21</v>
      </c>
      <c r="Y11" s="447"/>
      <c r="Z11" s="447"/>
      <c r="AA11" s="55" t="s">
        <v>709</v>
      </c>
      <c r="AB11" s="55" t="s">
        <v>710</v>
      </c>
      <c r="AC11" s="55" t="s">
        <v>711</v>
      </c>
      <c r="AG11" t="s">
        <v>344</v>
      </c>
    </row>
    <row r="12" spans="4:57" ht="15.75">
      <c r="D12" s="8" t="s">
        <v>678</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formula1>M13</formula1>
    </dataValidation>
    <dataValidation type="whole" operator="lessThanOrEqual" allowBlank="1" showInputMessage="1" showErrorMessage="1" sqref="W13">
      <formula1>J13</formula1>
    </dataValidation>
    <dataValidation type="whole" operator="greaterThanOrEqual" allowBlank="1" showInputMessage="1" showErrorMessage="1" sqref="O13:P13 J13:L13 S13:T13">
      <formula1>0</formula1>
    </dataValidation>
    <dataValidation type="textLength" operator="equal" allowBlank="1" showInputMessage="1" showErrorMessage="1" prompt="[A-Z][A-Z][A-Z][A-Z][A-Z][0-9][0-9][0-9][0-9][A-Z]_x000a__x000a_In absence of PAN write : ZZZZZ9999Z_x000a_" sqref="H13">
      <formula1>10</formula1>
    </dataValidation>
    <dataValidation type="whole" operator="greaterThan" allowBlank="1" showInputMessage="1" showErrorMessage="1" sqref="I13">
      <formula1>0</formula1>
    </dataValidation>
    <dataValidation type="list" allowBlank="1" showInputMessage="1" showErrorMessage="1" sqref="E13">
      <formula1>$AR$1:$BE$1</formula1>
    </dataValidation>
    <dataValidation type="list" allowBlank="1" showInputMessage="1" showErrorMessage="1" sqref="F13">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M13</formula1>
    </dataValidation>
  </dataValidations>
  <hyperlinks>
    <hyperlink ref="H16" location="'Shareholding Pattern'!F38" display="Total"/>
    <hyperlink ref="F16" location="'Shareholding Pattern'!F40" display="Click here to go back"/>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707</v>
      </c>
      <c r="Z9" s="480"/>
      <c r="AA9" s="481"/>
      <c r="AQ9" t="s">
        <v>346</v>
      </c>
    </row>
    <row r="10" spans="5:43"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708</v>
      </c>
      <c r="Z10" s="459"/>
      <c r="AA10" s="460"/>
      <c r="AQ10" t="s">
        <v>336</v>
      </c>
    </row>
    <row r="11" spans="5:43"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709</v>
      </c>
      <c r="Z11" s="55" t="s">
        <v>710</v>
      </c>
      <c r="AA11" s="55" t="s">
        <v>711</v>
      </c>
      <c r="AQ11" t="s">
        <v>347</v>
      </c>
    </row>
    <row r="12" spans="5:43" ht="20.25" customHeight="1">
      <c r="E12" s="8" t="s">
        <v>694</v>
      </c>
      <c r="F12" s="43" t="s">
        <v>693</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47"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707</v>
      </c>
      <c r="Z9" s="480"/>
      <c r="AA9" s="481"/>
      <c r="AQ9" t="s">
        <v>346</v>
      </c>
    </row>
    <row r="10" spans="5:43"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708</v>
      </c>
      <c r="Z10" s="459"/>
      <c r="AA10" s="460"/>
      <c r="AQ10" t="s">
        <v>336</v>
      </c>
    </row>
    <row r="11" spans="5:43"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709</v>
      </c>
      <c r="Z11" s="55" t="s">
        <v>710</v>
      </c>
      <c r="AA11" s="55" t="s">
        <v>711</v>
      </c>
      <c r="AQ11" t="s">
        <v>347</v>
      </c>
    </row>
    <row r="12" spans="5:43" ht="20.25" customHeight="1">
      <c r="E12" s="8" t="s">
        <v>691</v>
      </c>
      <c r="F12" s="43" t="s">
        <v>690</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45"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XFC18"/>
  <sheetViews>
    <sheetView showGridLines="0" topLeftCell="D6" zoomScale="90" zoomScaleNormal="90" workbookViewId="0">
      <selection activeCell="E8" sqref="E8:AB8"/>
    </sheetView>
  </sheetViews>
  <sheetFormatPr defaultColWidth="0" defaultRowHeight="15"/>
  <cols>
    <col min="1" max="1" width="2.5703125" hidden="1" customWidth="1"/>
    <col min="2" max="3" width="9.140625" hidden="1" customWidth="1"/>
    <col min="4" max="4" width="9.14062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712</v>
      </c>
      <c r="AA2" t="s">
        <v>714</v>
      </c>
      <c r="AB2" t="s">
        <v>713</v>
      </c>
    </row>
    <row r="3" spans="5:28" hidden="1"/>
    <row r="4" spans="5:28" hidden="1"/>
    <row r="5" spans="5:28" hidden="1"/>
    <row r="8" spans="5:28" ht="30" customHeight="1">
      <c r="E8" s="452" t="s">
        <v>146</v>
      </c>
      <c r="F8" s="453"/>
      <c r="G8" s="453"/>
      <c r="H8" s="453"/>
      <c r="I8" s="453"/>
      <c r="J8" s="453"/>
      <c r="K8" s="453"/>
      <c r="L8" s="453"/>
      <c r="M8" s="453"/>
      <c r="N8" s="453"/>
      <c r="O8" s="453"/>
      <c r="P8" s="453"/>
      <c r="Q8" s="453"/>
      <c r="R8" s="453"/>
      <c r="S8" s="453"/>
      <c r="T8" s="453"/>
      <c r="U8" s="453"/>
      <c r="V8" s="453"/>
      <c r="W8" s="453"/>
      <c r="X8" s="453"/>
      <c r="Y8" s="453"/>
      <c r="Z8" s="453"/>
      <c r="AA8" s="453"/>
      <c r="AB8" s="454"/>
    </row>
    <row r="9" spans="5:28" ht="22.5" customHeight="1">
      <c r="E9" s="455" t="s">
        <v>374</v>
      </c>
      <c r="F9" s="456"/>
      <c r="G9" s="456"/>
      <c r="H9" s="456"/>
      <c r="I9" s="456"/>
      <c r="J9" s="456"/>
      <c r="K9" s="456"/>
      <c r="L9" s="456"/>
      <c r="M9" s="456"/>
      <c r="N9" s="456"/>
      <c r="O9" s="456"/>
      <c r="P9" s="456"/>
      <c r="Q9" s="456"/>
      <c r="R9" s="456"/>
      <c r="S9" s="456"/>
      <c r="T9" s="456"/>
      <c r="U9" s="456"/>
      <c r="V9" s="456"/>
      <c r="W9" s="456"/>
      <c r="X9" s="456"/>
      <c r="Y9" s="456"/>
      <c r="Z9" s="456"/>
      <c r="AA9" s="456"/>
      <c r="AB9" s="457"/>
    </row>
    <row r="10" spans="5:28" ht="27" customHeight="1">
      <c r="E10" s="446" t="s">
        <v>132</v>
      </c>
      <c r="F10" s="446" t="s">
        <v>133</v>
      </c>
      <c r="G10" s="446" t="s">
        <v>2</v>
      </c>
      <c r="H10" s="446" t="s">
        <v>3</v>
      </c>
      <c r="I10" s="446" t="s">
        <v>4</v>
      </c>
      <c r="J10" s="446" t="s">
        <v>5</v>
      </c>
      <c r="K10" s="446" t="s">
        <v>6</v>
      </c>
      <c r="L10" s="446" t="s">
        <v>7</v>
      </c>
      <c r="M10" s="461" t="s">
        <v>134</v>
      </c>
      <c r="N10" s="462"/>
      <c r="O10" s="462"/>
      <c r="P10" s="463"/>
      <c r="Q10" s="446" t="s">
        <v>9</v>
      </c>
      <c r="R10" s="464" t="s">
        <v>447</v>
      </c>
      <c r="S10" s="446" t="s">
        <v>116</v>
      </c>
      <c r="T10" s="446" t="s">
        <v>11</v>
      </c>
      <c r="U10" s="448" t="s">
        <v>12</v>
      </c>
      <c r="V10" s="449"/>
      <c r="W10" s="448" t="s">
        <v>13</v>
      </c>
      <c r="X10" s="449"/>
      <c r="Y10" s="446" t="s">
        <v>14</v>
      </c>
      <c r="Z10" s="458" t="s">
        <v>707</v>
      </c>
      <c r="AA10" s="459"/>
      <c r="AB10" s="460"/>
    </row>
    <row r="11" spans="5:28" ht="24" customHeight="1">
      <c r="E11" s="447"/>
      <c r="F11" s="447"/>
      <c r="G11" s="447"/>
      <c r="H11" s="447"/>
      <c r="I11" s="447"/>
      <c r="J11" s="447"/>
      <c r="K11" s="447"/>
      <c r="L11" s="447"/>
      <c r="M11" s="458" t="s">
        <v>328</v>
      </c>
      <c r="N11" s="459"/>
      <c r="O11" s="460"/>
      <c r="P11" s="447" t="s">
        <v>135</v>
      </c>
      <c r="Q11" s="447"/>
      <c r="R11" s="464"/>
      <c r="S11" s="447"/>
      <c r="T11" s="447"/>
      <c r="U11" s="450"/>
      <c r="V11" s="451"/>
      <c r="W11" s="450"/>
      <c r="X11" s="451"/>
      <c r="Y11" s="447"/>
      <c r="Z11" s="458" t="s">
        <v>708</v>
      </c>
      <c r="AA11" s="459"/>
      <c r="AB11" s="460"/>
    </row>
    <row r="12" spans="5:28" ht="79.5" customHeight="1">
      <c r="E12" s="447"/>
      <c r="F12" s="447"/>
      <c r="G12" s="447"/>
      <c r="H12" s="447"/>
      <c r="I12" s="447"/>
      <c r="J12" s="447"/>
      <c r="K12" s="447"/>
      <c r="L12" s="447"/>
      <c r="M12" s="27" t="s">
        <v>17</v>
      </c>
      <c r="N12" s="55" t="s">
        <v>18</v>
      </c>
      <c r="O12" s="55" t="s">
        <v>19</v>
      </c>
      <c r="P12" s="447"/>
      <c r="Q12" s="447"/>
      <c r="R12" s="446"/>
      <c r="S12" s="447"/>
      <c r="T12" s="447"/>
      <c r="U12" s="27" t="s">
        <v>20</v>
      </c>
      <c r="V12" s="27" t="s">
        <v>21</v>
      </c>
      <c r="W12" s="27" t="s">
        <v>20</v>
      </c>
      <c r="X12" s="27" t="s">
        <v>21</v>
      </c>
      <c r="Y12" s="447"/>
      <c r="Z12" s="345" t="s">
        <v>709</v>
      </c>
      <c r="AA12" s="345" t="s">
        <v>710</v>
      </c>
      <c r="AB12" s="345" t="s">
        <v>711</v>
      </c>
    </row>
    <row r="13" spans="5:28" ht="20.100000000000001" customHeight="1">
      <c r="E13" s="53" t="s">
        <v>136</v>
      </c>
      <c r="F13" s="46" t="s">
        <v>137</v>
      </c>
      <c r="G13" s="65">
        <f>+IFERROR(IF(COUNT('Shareholding Pattern'!H26),('Shareholding Pattern'!H26),""),"")</f>
        <v>17</v>
      </c>
      <c r="H13" s="65">
        <f>+IFERROR(IF(COUNT('Shareholding Pattern'!I26),('Shareholding Pattern'!I26),""),"")</f>
        <v>56661474</v>
      </c>
      <c r="I13" s="65" t="str">
        <f>+IFERROR(IF(COUNT('Shareholding Pattern'!J26),('Shareholding Pattern'!J26),""),"")</f>
        <v/>
      </c>
      <c r="J13" s="65" t="str">
        <f>+IFERROR(IF(COUNT('Shareholding Pattern'!K26),('Shareholding Pattern'!K26),""),"")</f>
        <v/>
      </c>
      <c r="K13" s="65">
        <f>+IFERROR(IF(COUNT('Shareholding Pattern'!L26),('Shareholding Pattern'!L26),""),"")</f>
        <v>56661474</v>
      </c>
      <c r="L13" s="160">
        <f>+IFERROR(IF(COUNT('Shareholding Pattern'!M26),('Shareholding Pattern'!M26),""),"")</f>
        <v>43.95</v>
      </c>
      <c r="M13" s="66">
        <f>+IFERROR(IF(COUNT('Shareholding Pattern'!N26),('Shareholding Pattern'!N26),""),"")</f>
        <v>56661474</v>
      </c>
      <c r="N13" s="119" t="str">
        <f>+IFERROR(IF(COUNT('Shareholding Pattern'!O26),('Shareholding Pattern'!O26),""),"")</f>
        <v/>
      </c>
      <c r="O13" s="119">
        <f>+IFERROR(IF(COUNT('Shareholding Pattern'!P26),('Shareholding Pattern'!P26),""),"")</f>
        <v>56661474</v>
      </c>
      <c r="P13" s="160">
        <f>+IFERROR(IF(COUNT('Shareholding Pattern'!Q26),('Shareholding Pattern'!Q26),""),"")</f>
        <v>43.95</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43.95</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56661474</v>
      </c>
      <c r="Z13" s="346"/>
      <c r="AA13" s="347"/>
      <c r="AB13" s="348"/>
    </row>
    <row r="14" spans="5:28" ht="20.100000000000001" customHeight="1">
      <c r="E14" s="53" t="s">
        <v>138</v>
      </c>
      <c r="F14" s="45" t="s">
        <v>139</v>
      </c>
      <c r="G14" s="65">
        <f>+IFERROR(IF(COUNT('Shareholding Pattern'!H71),('Shareholding Pattern'!H71),""),"")</f>
        <v>54304</v>
      </c>
      <c r="H14" s="65">
        <f>+IFERROR(IF(COUNT('Shareholding Pattern'!I71),('Shareholding Pattern'!I71),""),"")</f>
        <v>72259686</v>
      </c>
      <c r="I14" s="65" t="str">
        <f>+IFERROR(IF(COUNT('Shareholding Pattern'!J71),('Shareholding Pattern'!J71),""),"")</f>
        <v/>
      </c>
      <c r="J14" s="65" t="str">
        <f>+IFERROR(IF(COUNT('Shareholding Pattern'!K71),('Shareholding Pattern'!K71),""),"")</f>
        <v/>
      </c>
      <c r="K14" s="65">
        <f>+IFERROR(IF(COUNT('Shareholding Pattern'!L71),('Shareholding Pattern'!L71),""),"")</f>
        <v>72259686</v>
      </c>
      <c r="L14" s="160">
        <f>+IFERROR(IF(COUNT('Shareholding Pattern'!M71),('Shareholding Pattern'!M71),""),"")</f>
        <v>56.05</v>
      </c>
      <c r="M14" s="231">
        <f>+IFERROR(IF(COUNT('Shareholding Pattern'!N71),('Shareholding Pattern'!N71),""),"")</f>
        <v>72259686</v>
      </c>
      <c r="N14" s="119" t="str">
        <f>+IFERROR(IF(COUNT('Shareholding Pattern'!O71),('Shareholding Pattern'!O71),""),"")</f>
        <v/>
      </c>
      <c r="O14" s="119">
        <f>+IFERROR(IF(COUNT('Shareholding Pattern'!P71),('Shareholding Pattern'!P71),""),"")</f>
        <v>72259686</v>
      </c>
      <c r="P14" s="160">
        <f>+IFERROR(IF(COUNT('Shareholding Pattern'!Q71),('Shareholding Pattern'!Q71),""),"")</f>
        <v>56.05</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56.05</v>
      </c>
      <c r="U14" s="65" t="str">
        <f>+IFERROR(IF(COUNT('Shareholding Pattern'!V71),('Shareholding Pattern'!V71),""),"")</f>
        <v/>
      </c>
      <c r="V14" s="160" t="str">
        <f>+IFERROR(IF(COUNT('Shareholding Pattern'!W71),('Shareholding Pattern'!W71),""),"")</f>
        <v/>
      </c>
      <c r="W14" s="249"/>
      <c r="X14" s="250"/>
      <c r="Y14" s="65">
        <f>+IFERROR(IF(COUNT('Shareholding Pattern'!Z71),('Shareholding Pattern'!Z71),""),"")</f>
        <v>70079702</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49"/>
      <c r="AA15" s="350"/>
      <c r="AB15" s="351"/>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2"/>
      <c r="AA16" s="353"/>
      <c r="AB16" s="354"/>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5"/>
      <c r="AA17" s="356"/>
      <c r="AB17" s="357"/>
    </row>
    <row r="18" spans="5:28" ht="18.75">
      <c r="E18" s="47"/>
      <c r="F18" s="56" t="s">
        <v>19</v>
      </c>
      <c r="G18" s="67">
        <f>+IFERROR(IF(COUNT('Shareholding Pattern'!H79),('Shareholding Pattern'!H79),""),"")</f>
        <v>54321</v>
      </c>
      <c r="H18" s="67">
        <f>+IFERROR(IF(COUNT('Shareholding Pattern'!I79),('Shareholding Pattern'!I79),""),"")</f>
        <v>128921160</v>
      </c>
      <c r="I18" s="67" t="str">
        <f>+IFERROR(IF(COUNT('Shareholding Pattern'!J79),('Shareholding Pattern'!J79),""),"")</f>
        <v/>
      </c>
      <c r="J18" s="67" t="str">
        <f>+IFERROR(IF(COUNT('Shareholding Pattern'!K79),('Shareholding Pattern'!K79),""),"")</f>
        <v/>
      </c>
      <c r="K18" s="67">
        <f>+IFERROR(IF(COUNT('Shareholding Pattern'!L79),('Shareholding Pattern'!L79),""),"")</f>
        <v>128921160</v>
      </c>
      <c r="L18" s="238">
        <f>+IFERROR(IF(COUNT('Shareholding Pattern'!M79),('Shareholding Pattern'!M79),""),"")</f>
        <v>100</v>
      </c>
      <c r="M18" s="230">
        <f>+IFERROR(IF(COUNT('Shareholding Pattern'!N79),('Shareholding Pattern'!N79),""),"")</f>
        <v>128921160</v>
      </c>
      <c r="N18" s="295" t="str">
        <f>+IFERROR(IF(COUNT('Shareholding Pattern'!O79),('Shareholding Pattern'!O79),""),"")</f>
        <v/>
      </c>
      <c r="O18" s="295">
        <f>+IFERROR(IF(COUNT('Shareholding Pattern'!P79),('Shareholding Pattern'!P79),""),"")</f>
        <v>128921160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126741176</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707</v>
      </c>
      <c r="Z9" s="480"/>
      <c r="AA9" s="481"/>
      <c r="AQ9" t="s">
        <v>346</v>
      </c>
    </row>
    <row r="10" spans="5:43"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708</v>
      </c>
      <c r="Z10" s="459"/>
      <c r="AA10" s="460"/>
      <c r="AQ10" t="s">
        <v>336</v>
      </c>
    </row>
    <row r="11" spans="5:43"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709</v>
      </c>
      <c r="Z11" s="55" t="s">
        <v>710</v>
      </c>
      <c r="AA11" s="55" t="s">
        <v>711</v>
      </c>
      <c r="AQ11" t="s">
        <v>347</v>
      </c>
    </row>
    <row r="12" spans="5:43" ht="20.25" customHeight="1">
      <c r="E12" s="8" t="s">
        <v>689</v>
      </c>
      <c r="F12" s="43" t="s">
        <v>656</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43"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707</v>
      </c>
      <c r="Z9" s="480"/>
      <c r="AA9" s="481"/>
      <c r="AR9" t="s">
        <v>346</v>
      </c>
    </row>
    <row r="10" spans="5:44"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708</v>
      </c>
      <c r="Z10" s="459"/>
      <c r="AA10" s="460"/>
      <c r="AR10" t="s">
        <v>336</v>
      </c>
    </row>
    <row r="11" spans="5:44"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709</v>
      </c>
      <c r="Z11" s="55" t="s">
        <v>710</v>
      </c>
      <c r="AA11" s="55" t="s">
        <v>711</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39"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707</v>
      </c>
      <c r="Z9" s="480"/>
      <c r="AA9" s="481"/>
      <c r="AR9" t="s">
        <v>346</v>
      </c>
    </row>
    <row r="10" spans="5:44"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708</v>
      </c>
      <c r="Z10" s="459"/>
      <c r="AA10" s="460"/>
      <c r="AR10" t="s">
        <v>336</v>
      </c>
    </row>
    <row r="11" spans="5:44"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709</v>
      </c>
      <c r="Z11" s="55" t="s">
        <v>710</v>
      </c>
      <c r="AA11" s="55" t="s">
        <v>711</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37"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707</v>
      </c>
      <c r="Z9" s="480"/>
      <c r="AA9" s="481"/>
      <c r="AR9" t="s">
        <v>346</v>
      </c>
    </row>
    <row r="10" spans="5:44"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708</v>
      </c>
      <c r="Z10" s="459"/>
      <c r="AA10" s="460"/>
      <c r="AR10" t="s">
        <v>336</v>
      </c>
    </row>
    <row r="11" spans="5:44"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709</v>
      </c>
      <c r="Z11" s="55" t="s">
        <v>710</v>
      </c>
      <c r="AA11" s="55" t="s">
        <v>711</v>
      </c>
      <c r="AR11" t="s">
        <v>347</v>
      </c>
    </row>
    <row r="12" spans="5:44" ht="20.25" customHeight="1">
      <c r="E12" s="8" t="s">
        <v>686</v>
      </c>
      <c r="F12" s="43" t="s">
        <v>651</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36"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707</v>
      </c>
      <c r="Z9" s="480"/>
      <c r="AA9" s="481"/>
      <c r="AR9" t="s">
        <v>346</v>
      </c>
    </row>
    <row r="10" spans="5:44"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708</v>
      </c>
      <c r="Z10" s="459"/>
      <c r="AA10" s="460"/>
      <c r="AR10" t="s">
        <v>336</v>
      </c>
    </row>
    <row r="11" spans="5:44"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709</v>
      </c>
      <c r="Z11" s="55" t="s">
        <v>710</v>
      </c>
      <c r="AA11" s="55" t="s">
        <v>711</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35"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ht="18.75" customHeight="1">
      <c r="E12" s="8" t="s">
        <v>683</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3" display="Total"/>
    <hyperlink ref="F16" location="'Shareholding Pattern'!F63" display="Click here to go back"/>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7"/>
  </sheetPr>
  <dimension ref="A1:XFC18"/>
  <sheetViews>
    <sheetView showGridLines="0" topLeftCell="A7" zoomScale="90" zoomScaleNormal="90" workbookViewId="0">
      <selection activeCell="F18" sqref="F18"/>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42578125" customWidth="1"/>
    <col min="29" max="16383" width="5.42578125" hidden="1"/>
    <col min="16384" max="16384" width="2.42578125" hidden="1"/>
  </cols>
  <sheetData>
    <row r="1" spans="5:29" hidden="1">
      <c r="I1">
        <v>2</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s="7" customFormat="1" ht="20.100000000000001" customHeight="1">
      <c r="E12" s="8" t="s">
        <v>684</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73" t="s">
        <v>905</v>
      </c>
      <c r="G15" s="368" t="s">
        <v>906</v>
      </c>
      <c r="H15" s="38">
        <v>2866371</v>
      </c>
      <c r="I15" s="38"/>
      <c r="J15" s="38"/>
      <c r="K15" s="366">
        <f>+IFERROR(IF(COUNT(H15:J15),ROUND(SUM(H15:J15),0),""),"")</f>
        <v>2866371</v>
      </c>
      <c r="L15" s="42">
        <f>+IFERROR(IF(COUNT(K15),ROUND(K15/'Shareholding Pattern'!$L$78*100,2),""),"")</f>
        <v>2.2200000000000002</v>
      </c>
      <c r="M15" s="170">
        <f>IF(H15="","",H15)</f>
        <v>2866371</v>
      </c>
      <c r="N15" s="170"/>
      <c r="O15" s="229">
        <f>+IFERROR(IF(COUNT(M15:N15),ROUND(SUM(M15,N15),2),""),"")</f>
        <v>2866371</v>
      </c>
      <c r="P15" s="42">
        <f>+IFERROR(IF(COUNT(O15),ROUND(O15/('Shareholding Pattern'!$P$79)*100,2),""),"")</f>
        <v>2.2200000000000002</v>
      </c>
      <c r="Q15" s="38"/>
      <c r="R15" s="38"/>
      <c r="S15" s="366" t="str">
        <f>+IFERROR(IF(COUNT(Q15:R15),ROUND(SUM(Q15:R15),0),""),"")</f>
        <v/>
      </c>
      <c r="T15" s="14">
        <f>+IFERROR(IF(COUNT(K15,S15),ROUND(SUM(S15,K15)/SUM('Shareholding Pattern'!$L$78,'Shareholding Pattern'!$T$78)*100,2),""),"")</f>
        <v>2.2200000000000002</v>
      </c>
      <c r="U15" s="38"/>
      <c r="V15" s="14" t="str">
        <f>+IFERROR(IF(COUNT(U15),ROUND(SUM(U15)/SUM(K15)*100,2),""),0)</f>
        <v/>
      </c>
      <c r="W15" s="38">
        <v>2866371</v>
      </c>
      <c r="X15" s="228"/>
      <c r="Y15" s="38">
        <v>0</v>
      </c>
      <c r="Z15" s="38">
        <v>0</v>
      </c>
      <c r="AA15" s="38">
        <v>0</v>
      </c>
      <c r="AB15" s="10"/>
      <c r="AC15" s="10" t="e">
        <f>SUM(#REF!)</f>
        <v>#REF!</v>
      </c>
    </row>
    <row r="16" spans="5:29" ht="24.95" customHeight="1">
      <c r="E16" s="53">
        <v>2</v>
      </c>
      <c r="F16" s="373" t="s">
        <v>907</v>
      </c>
      <c r="G16" s="368" t="s">
        <v>908</v>
      </c>
      <c r="H16" s="38">
        <v>2864693</v>
      </c>
      <c r="I16" s="38"/>
      <c r="J16" s="38"/>
      <c r="K16" s="366">
        <f>+IFERROR(IF(COUNT(H16:J16),ROUND(SUM(H16:J16),0),""),"")</f>
        <v>2864693</v>
      </c>
      <c r="L16" s="42">
        <f>+IFERROR(IF(COUNT(K16),ROUND(K16/'Shareholding Pattern'!$L$78*100,2),""),"")</f>
        <v>2.2200000000000002</v>
      </c>
      <c r="M16" s="170">
        <f>IF(H16="","",H16)</f>
        <v>2864693</v>
      </c>
      <c r="N16" s="170"/>
      <c r="O16" s="229">
        <f>+IFERROR(IF(COUNT(M16:N16),ROUND(SUM(M16,N16),2),""),"")</f>
        <v>2864693</v>
      </c>
      <c r="P16" s="42">
        <f>+IFERROR(IF(COUNT(O16),ROUND(O16/('Shareholding Pattern'!$P$79)*100,2),""),"")</f>
        <v>2.2200000000000002</v>
      </c>
      <c r="Q16" s="38"/>
      <c r="R16" s="38"/>
      <c r="S16" s="366" t="str">
        <f>+IFERROR(IF(COUNT(Q16:R16),ROUND(SUM(Q16:R16),0),""),"")</f>
        <v/>
      </c>
      <c r="T16" s="14">
        <f>+IFERROR(IF(COUNT(K16,S16),ROUND(SUM(S16,K16)/SUM('Shareholding Pattern'!$L$78,'Shareholding Pattern'!$T$78)*100,2),""),"")</f>
        <v>2.2200000000000002</v>
      </c>
      <c r="U16" s="38"/>
      <c r="V16" s="14" t="str">
        <f>+IFERROR(IF(COUNT(U16),ROUND(SUM(U16)/SUM(K16)*100,2),""),0)</f>
        <v/>
      </c>
      <c r="W16" s="38">
        <v>2864693</v>
      </c>
      <c r="X16" s="228"/>
      <c r="Y16" s="38">
        <v>0</v>
      </c>
      <c r="Z16" s="38">
        <v>0</v>
      </c>
      <c r="AA16" s="38">
        <v>0</v>
      </c>
      <c r="AB16" s="10"/>
      <c r="AC16" s="10" t="e">
        <f>SUM(#REF!)</f>
        <v>#REF!</v>
      </c>
    </row>
    <row r="17" spans="5:27" hidden="1">
      <c r="E17" s="2"/>
      <c r="F17" s="3"/>
      <c r="G17" s="3"/>
      <c r="H17" s="3"/>
      <c r="I17" s="3"/>
      <c r="J17" s="3"/>
      <c r="K17" s="3"/>
      <c r="L17" s="3"/>
      <c r="M17" s="3"/>
      <c r="N17" s="3"/>
      <c r="O17" s="3"/>
      <c r="P17" s="3"/>
      <c r="Q17" s="3"/>
      <c r="R17" s="3"/>
      <c r="S17" s="3"/>
      <c r="T17" s="3"/>
      <c r="U17" s="3"/>
      <c r="V17" s="3"/>
      <c r="W17" s="35"/>
      <c r="X17" s="35"/>
      <c r="Y17" s="35"/>
      <c r="Z17" s="35"/>
      <c r="AA17" s="36"/>
    </row>
    <row r="18" spans="5:27" ht="20.100000000000001" customHeight="1">
      <c r="E18" s="31"/>
      <c r="F18" s="57" t="s">
        <v>392</v>
      </c>
      <c r="G18" s="57" t="s">
        <v>19</v>
      </c>
      <c r="H18" s="44">
        <f>+IFERROR(IF(COUNT(H14:H17),ROUND(SUM(H14:H17),0),""),"")</f>
        <v>5731064</v>
      </c>
      <c r="I18" s="44" t="str">
        <f>+IFERROR(IF(COUNT(I14:I17),ROUND(SUM(I14:I17),0),""),"")</f>
        <v/>
      </c>
      <c r="J18" s="44" t="str">
        <f>+IFERROR(IF(COUNT(J14:J17),ROUND(SUM(J14:J17),0),""),"")</f>
        <v/>
      </c>
      <c r="K18" s="44">
        <f>+IFERROR(IF(COUNT(K14:K17),ROUND(SUM(K14:K17),0),""),"")</f>
        <v>5731064</v>
      </c>
      <c r="L18" s="14">
        <f>+IFERROR(IF(COUNT(K18),ROUND(K18/'Shareholding Pattern'!$L$78*100,2),""),"")</f>
        <v>4.45</v>
      </c>
      <c r="M18" s="29">
        <f>+IFERROR(IF(COUNT(M14:M17),ROUND(SUM(M14:M17),0),""),"")</f>
        <v>5731064</v>
      </c>
      <c r="N18" s="29" t="str">
        <f>+IFERROR(IF(COUNT(N14:N17),ROUND(SUM(N14:N17),0),""),"")</f>
        <v/>
      </c>
      <c r="O18" s="29">
        <f>+IFERROR(IF(COUNT(O14:O17),ROUND(SUM(O14:O17),0),""),"")</f>
        <v>5731064</v>
      </c>
      <c r="P18" s="14">
        <f>+IFERROR(IF(COUNT(O18),ROUND(O18/('Shareholding Pattern'!$P$79)*100,2),""),"")</f>
        <v>4.45</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4.45</v>
      </c>
      <c r="U18" s="44" t="str">
        <f>+IFERROR(IF(COUNT(U14:U17),ROUND(SUM(U14:U17),0),""),"")</f>
        <v/>
      </c>
      <c r="V18" s="14" t="str">
        <f>+IFERROR(IF(COUNT(U18),ROUND(SUM(U18)/SUM(K18)*100,2),""),0)</f>
        <v/>
      </c>
      <c r="W18" s="44">
        <f>+IFERROR(IF(COUNT(W14:W17),ROUND(SUM(W14:W17),0),""),"")</f>
        <v>5731064</v>
      </c>
      <c r="X18" s="337"/>
      <c r="Y18" s="44">
        <f>+IFERROR(IF(COUNT(Y14:Y17),ROUND(SUM(Y14:Y17),0),""),"")</f>
        <v>0</v>
      </c>
      <c r="Z18" s="44">
        <f>+IFERROR(IF(COUNT(Z14:Z17),ROUND(SUM(Z14:Z17),0),""),"")</f>
        <v>0</v>
      </c>
      <c r="AA18" s="44">
        <f>+IFERROR(IF(COUNT(AA14:AA17),ROUND(SUM(AA14:AA17),0),""),"")</f>
        <v>0</v>
      </c>
    </row>
  </sheetData>
  <sheetProtection algorithmName="SHA-512" hashValue="PD0t3h0G+W9jdXZ37sk3UUrucPTGW3Jo5740O6QAo6odpckSU7zw99l8YF3sZpXlSPBdGZA/izV4GF3LoV9/eg==" saltValue="BWvuXgqk2aJ5uqPEyh1o+Q==" spinCount="100000"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U16">
      <formula1>H13</formula1>
    </dataValidation>
    <dataValidation type="whole" operator="lessThanOrEqual" allowBlank="1" showInputMessage="1" showErrorMessage="1" sqref="W13 W15:W16">
      <formula1>K13</formula1>
    </dataValidation>
    <dataValidation type="textLength" operator="equal" allowBlank="1" showInputMessage="1" showErrorMessage="1" prompt="[A-Z][A-Z][A-Z][A-Z][A-Z][0-9][0-9][0-9][0-9][A-Z]_x000a__x000a_In absence of PAN write : ZZZZZ9999Z" sqref="G13 G15:G16">
      <formula1>10</formula1>
    </dataValidation>
    <dataValidation type="whole" operator="greaterThanOrEqual" allowBlank="1" showInputMessage="1" showErrorMessage="1" sqref="Q13:R13 M13:N13 H13:J13 M15:N16 H15:J16 Q15:R16">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formula1>K13</formula1>
    </dataValidation>
  </dataValidations>
  <hyperlinks>
    <hyperlink ref="G18" location="'Shareholding Pattern'!F44" display="Total"/>
    <hyperlink ref="F18" location="'Shareholding Pattern'!F64" display="Click here to go back"/>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Button 1">
              <controlPr defaultSize="0" print="0" autoFill="0" autoPict="0" macro="[0]!opentextblock">
                <anchor moveWithCells="1" sizeWithCells="1">
                  <from>
                    <xdr:col>23</xdr:col>
                    <xdr:colOff>57150</xdr:colOff>
                    <xdr:row>14</xdr:row>
                    <xdr:rowOff>57150</xdr:rowOff>
                  </from>
                  <to>
                    <xdr:col>23</xdr:col>
                    <xdr:colOff>1304925</xdr:colOff>
                    <xdr:row>14</xdr:row>
                    <xdr:rowOff>257175</xdr:rowOff>
                  </to>
                </anchor>
              </controlPr>
            </control>
          </mc:Choice>
        </mc:AlternateContent>
        <mc:AlternateContent xmlns:mc="http://schemas.openxmlformats.org/markup-compatibility/2006">
          <mc:Choice Requires="x14">
            <control shapeId="7170" r:id="rId4" name="Button 2">
              <controlPr defaultSize="0" print="0" autoFill="0" autoPict="0" macro="[0]!opentextblock">
                <anchor moveWithCells="1" sizeWithCells="1">
                  <from>
                    <xdr:col>23</xdr:col>
                    <xdr:colOff>57150</xdr:colOff>
                    <xdr:row>15</xdr:row>
                    <xdr:rowOff>57150</xdr:rowOff>
                  </from>
                  <to>
                    <xdr:col>23</xdr:col>
                    <xdr:colOff>1304925</xdr:colOff>
                    <xdr:row>15</xdr:row>
                    <xdr:rowOff>257175</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30"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30"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30" s="7" customFormat="1" ht="20.100000000000001" customHeight="1">
      <c r="E12" s="8" t="s">
        <v>677</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5" display="Total"/>
    <hyperlink ref="F16" location="'Shareholding Pattern'!F38" display="Click here to go back"/>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row>
    <row r="10" spans="5:30"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row>
    <row r="11" spans="5:30"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5" customHeight="1">
      <c r="E14" s="34"/>
      <c r="F14" s="35"/>
      <c r="G14" s="21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password="F884" sheet="1" objects="1" scenarios="1"/>
  <mergeCells count="18">
    <mergeCell ref="X9:X11"/>
    <mergeCell ref="Q9:Q11"/>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6" display="Total"/>
    <hyperlink ref="F16" location="'Shareholding Pattern'!F46" display="Total"/>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707</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708</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709</v>
      </c>
      <c r="Z11" s="55" t="s">
        <v>710</v>
      </c>
      <c r="AA11" s="55" t="s">
        <v>711</v>
      </c>
    </row>
    <row r="12" spans="5:29" ht="15.75">
      <c r="E12" s="8" t="s">
        <v>681</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M13:N13 Q13:R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7" display="Total"/>
    <hyperlink ref="F16" location="'Shareholding Pattern'!F48" display="Click here to go back"/>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XFC83"/>
  <sheetViews>
    <sheetView showGridLines="0" topLeftCell="C7" zoomScale="90" zoomScaleNormal="90" workbookViewId="0">
      <pane xSplit="3" ySplit="5" topLeftCell="F12" activePane="bottomRight" state="frozen"/>
      <selection activeCell="C7" sqref="C7"/>
      <selection pane="topRight" activeCell="F7" sqref="F7"/>
      <selection pane="bottomLeft" activeCell="C12" sqref="C12"/>
      <selection pane="bottomRight" activeCell="F17" sqref="F17"/>
    </sheetView>
  </sheetViews>
  <sheetFormatPr defaultColWidth="0" defaultRowHeight="15"/>
  <cols>
    <col min="1" max="2" width="2.7109375" hidden="1" customWidth="1"/>
    <col min="3"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712</v>
      </c>
      <c r="AB2" s="121" t="s">
        <v>714</v>
      </c>
      <c r="AC2" s="54" t="s">
        <v>713</v>
      </c>
    </row>
    <row r="3" spans="5:58" hidden="1"/>
    <row r="4" spans="5:58" hidden="1"/>
    <row r="5" spans="5:58" hidden="1"/>
    <row r="6" spans="5:58" hidden="1"/>
    <row r="7" spans="5:58" ht="15" customHeight="1"/>
    <row r="8" spans="5:58" ht="11.25" customHeight="1"/>
    <row r="9" spans="5:58" ht="18.75" customHeight="1">
      <c r="E9" s="522" t="s">
        <v>115</v>
      </c>
      <c r="F9" s="517" t="s">
        <v>0</v>
      </c>
      <c r="G9" s="518"/>
      <c r="H9" s="494" t="s">
        <v>2</v>
      </c>
      <c r="I9" s="494" t="s">
        <v>3</v>
      </c>
      <c r="J9" s="494" t="s">
        <v>4</v>
      </c>
      <c r="K9" s="447" t="s">
        <v>5</v>
      </c>
      <c r="L9" s="447" t="s">
        <v>6</v>
      </c>
      <c r="M9" s="493" t="s">
        <v>7</v>
      </c>
      <c r="N9" s="458" t="s">
        <v>8</v>
      </c>
      <c r="O9" s="459"/>
      <c r="P9" s="459"/>
      <c r="Q9" s="460"/>
      <c r="R9" s="494" t="s">
        <v>9</v>
      </c>
      <c r="S9" s="501" t="s">
        <v>447</v>
      </c>
      <c r="T9" s="494" t="s">
        <v>116</v>
      </c>
      <c r="U9" s="510" t="s">
        <v>11</v>
      </c>
      <c r="V9" s="447" t="s">
        <v>12</v>
      </c>
      <c r="W9" s="447"/>
      <c r="X9" s="447" t="s">
        <v>13</v>
      </c>
      <c r="Y9" s="447"/>
      <c r="Z9" s="494" t="s">
        <v>14</v>
      </c>
      <c r="AA9" s="479" t="s">
        <v>707</v>
      </c>
      <c r="AB9" s="480"/>
      <c r="AC9" s="481"/>
    </row>
    <row r="10" spans="5:58" ht="28.5" customHeight="1">
      <c r="E10" s="523"/>
      <c r="F10" s="519"/>
      <c r="G10" s="520"/>
      <c r="H10" s="494"/>
      <c r="I10" s="494"/>
      <c r="J10" s="494"/>
      <c r="K10" s="447"/>
      <c r="L10" s="447"/>
      <c r="M10" s="493"/>
      <c r="N10" s="458" t="s">
        <v>15</v>
      </c>
      <c r="O10" s="459"/>
      <c r="P10" s="460"/>
      <c r="Q10" s="493" t="s">
        <v>16</v>
      </c>
      <c r="R10" s="494"/>
      <c r="S10" s="502"/>
      <c r="T10" s="494"/>
      <c r="U10" s="510"/>
      <c r="V10" s="447"/>
      <c r="W10" s="447"/>
      <c r="X10" s="447"/>
      <c r="Y10" s="447"/>
      <c r="Z10" s="494"/>
      <c r="AA10" s="458" t="s">
        <v>708</v>
      </c>
      <c r="AB10" s="459"/>
      <c r="AC10" s="460"/>
    </row>
    <row r="11" spans="5:58" ht="113.25" customHeight="1">
      <c r="E11" s="524"/>
      <c r="F11" s="448"/>
      <c r="G11" s="449"/>
      <c r="H11" s="494"/>
      <c r="I11" s="494"/>
      <c r="J11" s="494"/>
      <c r="K11" s="447"/>
      <c r="L11" s="447"/>
      <c r="M11" s="493"/>
      <c r="N11" s="55" t="s">
        <v>17</v>
      </c>
      <c r="O11" s="55" t="s">
        <v>18</v>
      </c>
      <c r="P11" s="122" t="s">
        <v>19</v>
      </c>
      <c r="Q11" s="493"/>
      <c r="R11" s="494"/>
      <c r="S11" s="503"/>
      <c r="T11" s="494"/>
      <c r="U11" s="510"/>
      <c r="V11" s="55" t="s">
        <v>20</v>
      </c>
      <c r="W11" s="55" t="s">
        <v>21</v>
      </c>
      <c r="X11" s="122" t="s">
        <v>20</v>
      </c>
      <c r="Y11" s="55" t="s">
        <v>21</v>
      </c>
      <c r="Z11" s="494"/>
      <c r="AA11" s="55" t="s">
        <v>709</v>
      </c>
      <c r="AB11" s="55" t="s">
        <v>710</v>
      </c>
      <c r="AC11" s="55" t="s">
        <v>711</v>
      </c>
    </row>
    <row r="12" spans="5:58" ht="18.75" customHeight="1">
      <c r="E12" s="98" t="s">
        <v>22</v>
      </c>
      <c r="F12" s="482" t="s">
        <v>23</v>
      </c>
      <c r="G12" s="483"/>
      <c r="H12" s="483"/>
      <c r="I12" s="483"/>
      <c r="J12" s="483"/>
      <c r="K12" s="483"/>
      <c r="L12" s="483"/>
      <c r="M12" s="483"/>
      <c r="N12" s="483"/>
      <c r="O12" s="483"/>
      <c r="P12" s="483"/>
      <c r="Q12" s="483"/>
      <c r="R12" s="483"/>
      <c r="S12" s="483"/>
      <c r="T12" s="483"/>
      <c r="U12" s="483"/>
      <c r="V12" s="483"/>
      <c r="W12" s="483"/>
      <c r="X12" s="483"/>
      <c r="Y12" s="483"/>
      <c r="Z12" s="483"/>
      <c r="AA12" s="483"/>
      <c r="AB12" s="483"/>
      <c r="AC12" s="484"/>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3"/>
      <c r="AB13" s="123"/>
      <c r="AC13" s="289"/>
    </row>
    <row r="14" spans="5:58" ht="20.100000000000001" customHeight="1">
      <c r="E14" s="87" t="s">
        <v>26</v>
      </c>
      <c r="F14" s="192" t="s">
        <v>27</v>
      </c>
      <c r="G14" s="190"/>
      <c r="H14" s="162">
        <f>IFERROR(IF(COUNT(IndHUF!$AD$13),IF(IndHUF!$AD$13=0,"0",IndHUF!$AD$13),""),"")</f>
        <v>12</v>
      </c>
      <c r="I14" s="280">
        <f>+IF(COUNT(IndHUF!H28),IndHUF!H28,"")</f>
        <v>11905055</v>
      </c>
      <c r="J14" s="280" t="str">
        <f>+IF(COUNT(IndHUF!I28),IndHUF!I28,"")</f>
        <v/>
      </c>
      <c r="K14" s="111" t="str">
        <f>+IF(COUNT(IndHUF!J28),IndHUF!J28,"")</f>
        <v/>
      </c>
      <c r="L14" s="111">
        <f>+IF(COUNT(IndHUF!K28),IndHUF!K28,"")</f>
        <v>11905055</v>
      </c>
      <c r="M14" s="144">
        <f>+IFERROR(IF(COUNT(L14),ROUND(L14/'Shareholding Pattern'!$L$78*100,2),""),0)</f>
        <v>9.23</v>
      </c>
      <c r="N14" s="161">
        <f>+IF(COUNT(+IndHUF!M28),SUM(+IndHUF!M28),"")</f>
        <v>11905055</v>
      </c>
      <c r="O14" s="161" t="str">
        <f>+IF(COUNT(+IndHUF!N28),SUM(+IndHUF!N28),"")</f>
        <v/>
      </c>
      <c r="P14" s="280">
        <f>+IF(COUNT(IndHUF!O28),IndHUF!O28,"")</f>
        <v>11905055</v>
      </c>
      <c r="Q14" s="144">
        <f>+IF(COUNT(IndHUF!P28),IndHUF!P28,"")</f>
        <v>9.23</v>
      </c>
      <c r="R14" s="280" t="str">
        <f>+IF(COUNT(IndHUF!Q28),IndHUF!Q28,"")</f>
        <v/>
      </c>
      <c r="S14" s="280" t="str">
        <f>+IF(COUNT(IndHUF!R28),IndHUF!R28,"")</f>
        <v/>
      </c>
      <c r="T14" s="280" t="str">
        <f>+IF(COUNT(IndHUF!S28),IndHUF!S28,"")</f>
        <v/>
      </c>
      <c r="U14" s="112">
        <f>+IFERROR(IF(COUNT(L14,T14),ROUND(SUM(L14,T14)/SUM('Shareholding Pattern'!$L$78,'Shareholding Pattern'!$T$78)*100,2),""),0)</f>
        <v>9.23</v>
      </c>
      <c r="V14" s="173" t="str">
        <f>+IF(COUNT(IndHUF!U28),IndHUF!U28,"")</f>
        <v/>
      </c>
      <c r="W14" s="157" t="str">
        <f>+IFERROR(IF(COUNT(V14),ROUND(SUM(V14)/SUM(L14)*100,2),""),0)</f>
        <v/>
      </c>
      <c r="X14" s="173" t="str">
        <f>+IF(COUNT(IndHUF!W28),IndHUF!W28,"")</f>
        <v/>
      </c>
      <c r="Y14" s="112" t="str">
        <f>+IFERROR(IF(COUNT(X14),ROUND(SUM(X14)/SUM(L14)*100,2),""),0)</f>
        <v/>
      </c>
      <c r="Z14" s="280">
        <f>+IF(COUNT(IndHUF!Y28),IndHUF!Y28,"")</f>
        <v>11905055</v>
      </c>
      <c r="AA14" s="467"/>
      <c r="AB14" s="468"/>
      <c r="AC14" s="469"/>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70"/>
      <c r="AB15" s="471"/>
      <c r="AC15" s="472"/>
      <c r="AH15" t="s">
        <v>193</v>
      </c>
      <c r="AR15" t="s">
        <v>167</v>
      </c>
      <c r="AX15" t="s">
        <v>193</v>
      </c>
      <c r="AZ15" t="s">
        <v>330</v>
      </c>
      <c r="BF15" t="s">
        <v>284</v>
      </c>
    </row>
    <row r="16" spans="5:58" ht="20.100000000000001"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70"/>
      <c r="AB16" s="471"/>
      <c r="AC16" s="472"/>
      <c r="AH16" t="s">
        <v>285</v>
      </c>
      <c r="AR16" t="s">
        <v>168</v>
      </c>
      <c r="AX16" t="s">
        <v>285</v>
      </c>
      <c r="AZ16" t="s">
        <v>199</v>
      </c>
      <c r="BF16" t="s">
        <v>305</v>
      </c>
    </row>
    <row r="17" spans="5:58" ht="20.100000000000001" customHeight="1">
      <c r="E17" s="91" t="s">
        <v>32</v>
      </c>
      <c r="F17" s="194" t="s">
        <v>33</v>
      </c>
      <c r="H17" s="163">
        <f>IFERROR(IF(COUNT(OtherIND!$AG$13),IF(OtherIND!$AG$13=0,"0",OtherIND!$AG$13),""),"")</f>
        <v>2</v>
      </c>
      <c r="I17" s="281">
        <f>IFERROR(IF(COUNT(OtherIND!J19),(OtherIND!J19),""),"")</f>
        <v>43205519</v>
      </c>
      <c r="J17" s="281" t="str">
        <f>IFERROR(IF(COUNT(OtherIND!K19),(OtherIND!K19),""),"")</f>
        <v/>
      </c>
      <c r="K17" s="113" t="str">
        <f>IFERROR(IF(COUNT(OtherIND!L19),(OtherIND!L19),""),"")</f>
        <v/>
      </c>
      <c r="L17" s="113">
        <f>IFERROR(IF(COUNT(OtherIND!M19),(OtherIND!M19),""),"")</f>
        <v>43205519</v>
      </c>
      <c r="M17" s="177">
        <f>+IFERROR(IF(COUNT(L17),ROUND(L17/'Shareholding Pattern'!$L$78*100,2),""),0)</f>
        <v>33.51</v>
      </c>
      <c r="N17" s="232">
        <f>IFERROR(IF(COUNT(OtherIND!O19),(OtherIND!O19),""),"")</f>
        <v>43205519</v>
      </c>
      <c r="O17" s="161" t="str">
        <f>IFERROR(IF(COUNT(OtherIND!P19),(OtherIND!P19),""),"")</f>
        <v/>
      </c>
      <c r="P17" s="281">
        <f>IFERROR(IF(COUNT(OtherIND!Q19),(OtherIND!Q19),""),"")</f>
        <v>43205519</v>
      </c>
      <c r="Q17" s="177">
        <f>IFERROR(IF(COUNT(OtherIND!R19),(OtherIND!R19),""),0)</f>
        <v>33.51</v>
      </c>
      <c r="R17" s="281" t="str">
        <f>IFERROR(IF(COUNT(OtherIND!S19),(OtherIND!S19),""),"")</f>
        <v/>
      </c>
      <c r="S17" s="281" t="str">
        <f>IFERROR(IF(COUNT(OtherIND!T19),(OtherIND!T19),""),"")</f>
        <v/>
      </c>
      <c r="T17" s="281" t="str">
        <f>IFERROR(IF(COUNT(OtherIND!U19),(OtherIND!U19),""),"")</f>
        <v/>
      </c>
      <c r="U17" s="114">
        <f>+IFERROR(IF(COUNT(L17,T17),ROUND(SUM(L17,T17)/SUM('Shareholding Pattern'!$L$78,'Shareholding Pattern'!$T$78)*100,2),""),0)</f>
        <v>33.51</v>
      </c>
      <c r="V17" s="173" t="str">
        <f>IFERROR(IF(COUNT(OtherIND!W19),(OtherIND!W19),""),"")</f>
        <v/>
      </c>
      <c r="W17" s="184" t="str">
        <f t="shared" si="0"/>
        <v/>
      </c>
      <c r="X17" s="173" t="str">
        <f>IFERROR(IF(COUNT(OtherIND!Y19),(OtherIND!Y19),""),"")</f>
        <v/>
      </c>
      <c r="Y17" s="114" t="str">
        <f t="shared" si="1"/>
        <v/>
      </c>
      <c r="Z17" s="281">
        <f>IFERROR(IF(COUNT(OtherIND!AA19),(OtherIND!AA19),""),"")</f>
        <v>43205519</v>
      </c>
      <c r="AA17" s="470"/>
      <c r="AB17" s="471"/>
      <c r="AC17" s="472"/>
      <c r="AH17" t="s">
        <v>286</v>
      </c>
      <c r="AR17" t="s">
        <v>169</v>
      </c>
      <c r="AX17" t="s">
        <v>286</v>
      </c>
      <c r="AZ17" t="s">
        <v>332</v>
      </c>
      <c r="BF17" t="s">
        <v>315</v>
      </c>
    </row>
    <row r="18" spans="5:58" ht="20.100000000000001" customHeight="1">
      <c r="E18" s="491" t="s">
        <v>35</v>
      </c>
      <c r="F18" s="491"/>
      <c r="G18" s="491"/>
      <c r="H18" s="52">
        <f>+IFERROR(IF(COUNT(H14:H17),ROUND(SUM(H14:H17),0),""),"")</f>
        <v>14</v>
      </c>
      <c r="I18" s="52">
        <f t="shared" ref="I18:Z18" si="2">+IFERROR(IF(COUNT(I14:I17),ROUND(SUM(I14:I17),0),""),"")</f>
        <v>55110574</v>
      </c>
      <c r="J18" s="52" t="str">
        <f t="shared" si="2"/>
        <v/>
      </c>
      <c r="K18" s="4" t="str">
        <f t="shared" si="2"/>
        <v/>
      </c>
      <c r="L18" s="52">
        <f t="shared" si="2"/>
        <v>55110574</v>
      </c>
      <c r="M18" s="146">
        <f>+IFERROR(IF(COUNT(L18),ROUND(L18/'Shareholding Pattern'!$L$78*100,2),""),0)</f>
        <v>42.75</v>
      </c>
      <c r="N18" s="119">
        <f t="shared" si="2"/>
        <v>55110574</v>
      </c>
      <c r="O18" s="119" t="str">
        <f t="shared" si="2"/>
        <v/>
      </c>
      <c r="P18" s="52">
        <f t="shared" si="2"/>
        <v>55110574</v>
      </c>
      <c r="Q18" s="154">
        <f>IFERROR(IF(COUNT(P18),ROUND(P18/$P$79*100,2),""),0)</f>
        <v>42.75</v>
      </c>
      <c r="R18" s="52" t="str">
        <f t="shared" si="2"/>
        <v/>
      </c>
      <c r="S18" s="52" t="str">
        <f t="shared" si="2"/>
        <v/>
      </c>
      <c r="T18" s="52" t="str">
        <f t="shared" si="2"/>
        <v/>
      </c>
      <c r="U18" s="115">
        <f>+IFERROR(IF(COUNT(L18,T18),ROUND(SUM(L18,T18)/SUM('Shareholding Pattern'!$L$78,'Shareholding Pattern'!$T$78)*100,2),""),0)</f>
        <v>42.75</v>
      </c>
      <c r="V18" s="52" t="str">
        <f t="shared" si="2"/>
        <v/>
      </c>
      <c r="W18" s="158" t="str">
        <f>+IFERROR(IF(COUNT(V18),ROUND(SUM(V18)/SUM(L18)*100,2),""),0)</f>
        <v/>
      </c>
      <c r="X18" s="52" t="str">
        <f t="shared" si="2"/>
        <v/>
      </c>
      <c r="Y18" s="116" t="str">
        <f>+IFERROR(IF(COUNT(X18),ROUND(SUM(X18)/SUM(L18)*100,2),""),0)</f>
        <v/>
      </c>
      <c r="Z18" s="52">
        <f t="shared" si="2"/>
        <v>55110574</v>
      </c>
      <c r="AA18" s="473"/>
      <c r="AB18" s="474"/>
      <c r="AC18" s="475"/>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73"/>
      <c r="AB19" s="474"/>
      <c r="AC19" s="475"/>
      <c r="AX19" t="s">
        <v>39</v>
      </c>
      <c r="AZ19" t="s">
        <v>201</v>
      </c>
      <c r="BF19" t="s">
        <v>307</v>
      </c>
    </row>
    <row r="20" spans="5:58" ht="34.5" customHeight="1">
      <c r="E20" s="88" t="s">
        <v>26</v>
      </c>
      <c r="F20" s="197" t="s">
        <v>38</v>
      </c>
      <c r="H20" s="162">
        <f>IFERROR(IF(COUNT(Individuals!$AD$13),IF(Individuals!$AD$13=0,"0",Individuals!$AD$13),""),"")</f>
        <v>3</v>
      </c>
      <c r="I20" s="162">
        <f>IFERROR(IF(COUNT(Individuals!H19),(Individuals!H19),""),"")</f>
        <v>1550900</v>
      </c>
      <c r="J20" s="162" t="str">
        <f>IFERROR(IF(COUNT(Individuals!I19),(Individuals!I19),""),"")</f>
        <v/>
      </c>
      <c r="K20" s="93" t="str">
        <f>IFERROR(IF(COUNT(Individuals!J19),(Individuals!J19),""),"")</f>
        <v/>
      </c>
      <c r="L20" s="162">
        <f>IFERROR(IF(COUNT(Individuals!K19),(Individuals!K19),""),"")</f>
        <v>1550900</v>
      </c>
      <c r="M20" s="145">
        <f>+IFERROR(IF(COUNT(L20),ROUND(L20/'Shareholding Pattern'!$L$78*100,2),""),0)</f>
        <v>1.2</v>
      </c>
      <c r="N20" s="232">
        <f>IFERROR(IF(COUNT(Individuals!M19),(Individuals!M19),""),"")</f>
        <v>1550900</v>
      </c>
      <c r="O20" s="161" t="str">
        <f>IFERROR(IF(COUNT(Individuals!N19),(Individuals!N19),""),"")</f>
        <v/>
      </c>
      <c r="P20" s="162">
        <f>IFERROR(IF(COUNT(Individuals!O19),(Individuals!O19),""),"")</f>
        <v>1550900</v>
      </c>
      <c r="Q20" s="156">
        <f>IFERROR(IF(COUNT(Individuals!P19),(Individuals!P19),""),0)</f>
        <v>1.2</v>
      </c>
      <c r="R20" s="162" t="str">
        <f>IFERROR(IF(COUNT(Individuals!Q19),(Individuals!Q19),""),"")</f>
        <v/>
      </c>
      <c r="S20" s="162" t="str">
        <f>IFERROR(IF(COUNT(Individuals!R19),(Individuals!R19),""),"")</f>
        <v/>
      </c>
      <c r="T20" s="162" t="str">
        <f>IFERROR(IF(COUNT(Individuals!S19),(Individuals!S19),""),"")</f>
        <v/>
      </c>
      <c r="U20" s="117">
        <f>+IFERROR(IF(COUNT(L20,T20),ROUND(SUM(L20,T20)/SUM('Shareholding Pattern'!$L$78,'Shareholding Pattern'!$T$78)*100,2),""),0)</f>
        <v>1.2</v>
      </c>
      <c r="V20" s="173" t="str">
        <f>IFERROR(IF(COUNT(Individuals!U19),(Individuals!U19),""),"")</f>
        <v/>
      </c>
      <c r="W20" s="209" t="str">
        <f t="shared" ref="W20:W25" si="3">+IFERROR(IF(COUNT(V20),ROUND(SUM(V20)/SUM(L20)*100,2),""),0)</f>
        <v/>
      </c>
      <c r="X20" s="173" t="str">
        <f>IFERROR(IF(COUNT(Individuals!W19),(Individuals!W19),""),"")</f>
        <v/>
      </c>
      <c r="Y20" s="117" t="str">
        <f t="shared" ref="Y20:Y26" si="4">+IFERROR(IF(COUNT(X20),ROUND(SUM(X20)/SUM(L20)*100,2),""),0)</f>
        <v/>
      </c>
      <c r="Z20" s="162">
        <f>IFERROR(IF(COUNT(Individuals!Y19),(Individuals!Y19),""),"")</f>
        <v>1550900</v>
      </c>
      <c r="AA20" s="473"/>
      <c r="AB20" s="474"/>
      <c r="AC20" s="475"/>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0"/>
      <c r="AB21" s="471"/>
      <c r="AC21" s="472"/>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0"/>
      <c r="AB22" s="471"/>
      <c r="AC22" s="472"/>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0"/>
      <c r="AB23" s="471"/>
      <c r="AC23" s="472"/>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0"/>
      <c r="AB24" s="471"/>
      <c r="AC24" s="472"/>
      <c r="AH24" t="s">
        <v>289</v>
      </c>
      <c r="AR24" t="s">
        <v>175</v>
      </c>
    </row>
    <row r="25" spans="5:58" ht="20.100000000000001" customHeight="1">
      <c r="E25" s="491" t="s">
        <v>43</v>
      </c>
      <c r="F25" s="491"/>
      <c r="G25" s="491"/>
      <c r="H25" s="136">
        <f>+IFERROR(IF(COUNT(H20:H24),ROUND(SUM(H20:H24),0),""),"")</f>
        <v>3</v>
      </c>
      <c r="I25" s="136">
        <f t="shared" ref="I25:Z25" si="5">+IFERROR(IF(COUNT(I20:I24),ROUND(SUM(I20:I24),0),""),"")</f>
        <v>1550900</v>
      </c>
      <c r="J25" s="136" t="str">
        <f t="shared" si="5"/>
        <v/>
      </c>
      <c r="K25" s="134" t="str">
        <f t="shared" si="5"/>
        <v/>
      </c>
      <c r="L25" s="136">
        <f t="shared" si="5"/>
        <v>1550900</v>
      </c>
      <c r="M25" s="146">
        <f>+IFERROR(IF(COUNT(L25),ROUND(L25/'Shareholding Pattern'!$L$78*100,2),""),0)</f>
        <v>1.2</v>
      </c>
      <c r="N25" s="135">
        <f t="shared" si="5"/>
        <v>1550900</v>
      </c>
      <c r="O25" s="135" t="str">
        <f t="shared" si="5"/>
        <v/>
      </c>
      <c r="P25" s="136">
        <f t="shared" si="5"/>
        <v>1550900</v>
      </c>
      <c r="Q25" s="154">
        <f>IFERROR(IF(COUNT(P25),ROUND(P25/$P$79*100,2),""),0)</f>
        <v>1.2</v>
      </c>
      <c r="R25" s="282" t="str">
        <f t="shared" si="5"/>
        <v/>
      </c>
      <c r="S25" s="282" t="str">
        <f t="shared" si="5"/>
        <v/>
      </c>
      <c r="T25" s="136" t="str">
        <f t="shared" si="5"/>
        <v/>
      </c>
      <c r="U25" s="115">
        <f>+IFERROR(IF(COUNT(L25,T25),ROUND(SUM(L25,T25)/SUM('Shareholding Pattern'!$L$78,'Shareholding Pattern'!$T$78)*100,2),""),0)</f>
        <v>1.2</v>
      </c>
      <c r="V25" s="136" t="str">
        <f t="shared" si="5"/>
        <v/>
      </c>
      <c r="W25" s="158" t="str">
        <f t="shared" si="3"/>
        <v/>
      </c>
      <c r="X25" s="52" t="str">
        <f t="shared" si="5"/>
        <v/>
      </c>
      <c r="Y25" s="116" t="str">
        <f t="shared" si="4"/>
        <v/>
      </c>
      <c r="Z25" s="136">
        <f t="shared" si="5"/>
        <v>1550900</v>
      </c>
      <c r="AA25" s="473"/>
      <c r="AB25" s="474"/>
      <c r="AC25" s="475"/>
      <c r="AR25" t="s">
        <v>176</v>
      </c>
    </row>
    <row r="26" spans="5:58" ht="36.75" customHeight="1">
      <c r="E26" s="492" t="s">
        <v>88</v>
      </c>
      <c r="F26" s="492"/>
      <c r="G26" s="492"/>
      <c r="H26" s="136">
        <f t="shared" ref="H26:Z26" si="6">+IFERROR(IF(COUNT(H18,H25),ROUND(SUM(H18,H25),0),""),"")</f>
        <v>17</v>
      </c>
      <c r="I26" s="136">
        <f t="shared" si="6"/>
        <v>56661474</v>
      </c>
      <c r="J26" s="136" t="str">
        <f t="shared" si="6"/>
        <v/>
      </c>
      <c r="K26" s="134" t="str">
        <f t="shared" si="6"/>
        <v/>
      </c>
      <c r="L26" s="136">
        <f t="shared" si="6"/>
        <v>56661474</v>
      </c>
      <c r="M26" s="146">
        <f>+IFERROR(IF(COUNT(L26),ROUND(L26/'Shareholding Pattern'!$L$78*100,2),""),0)</f>
        <v>43.95</v>
      </c>
      <c r="N26" s="135">
        <f t="shared" si="6"/>
        <v>56661474</v>
      </c>
      <c r="O26" s="135" t="str">
        <f t="shared" si="6"/>
        <v/>
      </c>
      <c r="P26" s="136">
        <f t="shared" si="6"/>
        <v>56661474</v>
      </c>
      <c r="Q26" s="154">
        <f>IFERROR(IF(COUNT(P26),ROUND(P26/$P$79*100,2),""),0)</f>
        <v>43.95</v>
      </c>
      <c r="R26" s="282" t="str">
        <f t="shared" si="6"/>
        <v/>
      </c>
      <c r="S26" s="282" t="str">
        <f t="shared" si="6"/>
        <v/>
      </c>
      <c r="T26" s="136" t="str">
        <f t="shared" si="6"/>
        <v/>
      </c>
      <c r="U26" s="115">
        <f>+IFERROR(IF(COUNT(L26,T26),ROUND(SUM(L26,T26)/SUM('Shareholding Pattern'!$L$78,'Shareholding Pattern'!$T$78)*100,2),""),0)</f>
        <v>43.95</v>
      </c>
      <c r="V26" s="136" t="str">
        <f t="shared" si="6"/>
        <v/>
      </c>
      <c r="W26" s="158" t="str">
        <f>+IFERROR(IF(COUNT(V26),ROUND(SUM(V26)/SUM(L26)*100,2),""),0)</f>
        <v/>
      </c>
      <c r="X26" s="136" t="str">
        <f t="shared" si="6"/>
        <v/>
      </c>
      <c r="Y26" s="116" t="str">
        <f t="shared" si="4"/>
        <v/>
      </c>
      <c r="Z26" s="136">
        <f t="shared" si="6"/>
        <v>56661474</v>
      </c>
      <c r="AA26" s="476"/>
      <c r="AB26" s="477"/>
      <c r="AC26" s="478"/>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4"/>
      <c r="AA28" s="334"/>
      <c r="AB28" s="334"/>
      <c r="AC28" s="291"/>
    </row>
    <row r="29" spans="5:58" ht="20.100000000000001" customHeight="1">
      <c r="E29" s="86" t="s">
        <v>24</v>
      </c>
      <c r="F29" s="485" t="s">
        <v>654</v>
      </c>
      <c r="G29" s="486"/>
      <c r="H29" s="486"/>
      <c r="I29" s="486"/>
      <c r="J29" s="486"/>
      <c r="K29" s="486"/>
      <c r="L29" s="486"/>
      <c r="M29" s="486"/>
      <c r="N29" s="486"/>
      <c r="O29" s="486"/>
      <c r="P29" s="486"/>
      <c r="Q29" s="486"/>
      <c r="R29" s="486"/>
      <c r="S29" s="486"/>
      <c r="T29" s="486"/>
      <c r="U29" s="486"/>
      <c r="V29" s="486"/>
      <c r="W29" s="486"/>
      <c r="X29" s="486"/>
      <c r="Y29" s="486"/>
      <c r="Z29" s="486"/>
      <c r="AA29" s="486"/>
      <c r="AB29" s="486"/>
      <c r="AC29" s="487"/>
    </row>
    <row r="30" spans="5:58" ht="20.100000000000001" customHeight="1">
      <c r="E30" s="88" t="s">
        <v>26</v>
      </c>
      <c r="F30" s="201" t="s">
        <v>46</v>
      </c>
      <c r="H30" s="240">
        <v>2</v>
      </c>
      <c r="I30" s="240">
        <v>5500</v>
      </c>
      <c r="J30" s="240"/>
      <c r="K30" s="110"/>
      <c r="L30" s="178">
        <f>+IFERROR(IF(COUNT(I30:K30),ROUND(SUM(I30:K30),0),""),"")</f>
        <v>5500</v>
      </c>
      <c r="M30" s="179">
        <f>+IFERROR(IF(COUNT(L30),ROUND(L30/'Shareholding Pattern'!$L$78*100,2),""),"")</f>
        <v>0</v>
      </c>
      <c r="N30" s="255">
        <v>5500</v>
      </c>
      <c r="O30" s="110"/>
      <c r="P30" s="163">
        <f>+IFERROR(IF(COUNT(N30:O30),ROUND(SUM(N30:O30),0),""),"")</f>
        <v>5500</v>
      </c>
      <c r="Q30" s="153">
        <f>+IFERROR(IF(COUNT(P30),ROUND(P30/'Shareholding Pattern'!$P$79*100,2),""),"")</f>
        <v>0</v>
      </c>
      <c r="R30" s="240"/>
      <c r="S30" s="240"/>
      <c r="T30" s="163" t="str">
        <f>+IFERROR(IF(COUNT(R30:S30),ROUND(SUM(R30:S30),0),""),"")</f>
        <v/>
      </c>
      <c r="U30" s="180">
        <f>+IFERROR(IF(COUNT(L30,T30),ROUND(SUM(L30,T30)/SUM('Shareholding Pattern'!$L$78,'Shareholding Pattern'!$T$78)*100,2),""),"")</f>
        <v>0</v>
      </c>
      <c r="V30" s="110"/>
      <c r="W30" s="157" t="str">
        <f t="shared" ref="W30:W48" si="7">+IFERROR(IF(COUNT(V30),ROUND(SUM(V30)/SUM(L30)*100,2),""),0)</f>
        <v/>
      </c>
      <c r="X30" s="495"/>
      <c r="Y30" s="496"/>
      <c r="Z30" s="240">
        <v>4000</v>
      </c>
      <c r="AA30" s="240">
        <v>0</v>
      </c>
      <c r="AB30" s="240">
        <v>0</v>
      </c>
      <c r="AC30" s="240">
        <v>0</v>
      </c>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t="s">
        <v>576</v>
      </c>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7"/>
      <c r="Y31" s="498"/>
      <c r="Z31" s="240"/>
      <c r="AA31" s="240"/>
      <c r="AB31" s="240"/>
      <c r="AC31" s="240"/>
      <c r="AH31" t="s">
        <v>291</v>
      </c>
      <c r="AR31" t="s">
        <v>178</v>
      </c>
      <c r="AX31" t="s">
        <v>291</v>
      </c>
      <c r="AZ31" t="s">
        <v>206</v>
      </c>
      <c r="BF31" t="s">
        <v>309</v>
      </c>
    </row>
    <row r="32" spans="5:58" ht="20.100000000000001" customHeight="1">
      <c r="E32" s="88" t="s">
        <v>30</v>
      </c>
      <c r="F32" s="198" t="s">
        <v>48</v>
      </c>
      <c r="H32" s="240">
        <v>3</v>
      </c>
      <c r="I32" s="240">
        <v>581791</v>
      </c>
      <c r="J32" s="240"/>
      <c r="K32" s="110"/>
      <c r="L32" s="163">
        <f t="shared" si="8"/>
        <v>581791</v>
      </c>
      <c r="M32" s="179">
        <f>+IFERROR(IF(COUNT(L32),ROUND(L32/'Shareholding Pattern'!$L$78*100,2),""),"")</f>
        <v>0.45</v>
      </c>
      <c r="N32" s="255">
        <v>581791</v>
      </c>
      <c r="O32" s="110"/>
      <c r="P32" s="163">
        <f t="shared" si="9"/>
        <v>581791</v>
      </c>
      <c r="Q32" s="153">
        <f>+IFERROR(IF(COUNT(P32),ROUND(P32/'Shareholding Pattern'!$P$79*100,2),""),"")</f>
        <v>0.45</v>
      </c>
      <c r="R32" s="240"/>
      <c r="S32" s="240"/>
      <c r="T32" s="163" t="str">
        <f t="shared" si="10"/>
        <v/>
      </c>
      <c r="U32" s="180">
        <f>+IFERROR(IF(COUNT(L32,T32),ROUND(SUM(L32,T32)/SUM('Shareholding Pattern'!$L$78,'Shareholding Pattern'!$T$78)*100,2),""),"")</f>
        <v>0.45</v>
      </c>
      <c r="V32" s="110"/>
      <c r="W32" s="157" t="str">
        <f t="shared" si="7"/>
        <v/>
      </c>
      <c r="X32" s="497"/>
      <c r="Y32" s="498"/>
      <c r="Z32" s="240">
        <v>581791</v>
      </c>
      <c r="AA32" s="240">
        <v>0</v>
      </c>
      <c r="AB32" s="240">
        <v>0</v>
      </c>
      <c r="AC32" s="240">
        <v>0</v>
      </c>
      <c r="AH32" t="s">
        <v>798</v>
      </c>
      <c r="AR32" t="s">
        <v>179</v>
      </c>
      <c r="AX32" t="s">
        <v>798</v>
      </c>
      <c r="AZ32" t="s">
        <v>207</v>
      </c>
      <c r="BF32" t="s">
        <v>310</v>
      </c>
    </row>
    <row r="33" spans="5:58" ht="20.100000000000001" customHeight="1">
      <c r="E33" s="88" t="s">
        <v>32</v>
      </c>
      <c r="F33" s="198" t="s">
        <v>285</v>
      </c>
      <c r="H33" s="240">
        <v>3</v>
      </c>
      <c r="I33" s="240">
        <v>4490</v>
      </c>
      <c r="J33" s="240"/>
      <c r="K33" s="110"/>
      <c r="L33" s="163">
        <f t="shared" si="8"/>
        <v>4490</v>
      </c>
      <c r="M33" s="179">
        <f>+IFERROR(IF(COUNT(L33),ROUND(L33/'Shareholding Pattern'!$L$78*100,2),""),"")</f>
        <v>0</v>
      </c>
      <c r="N33" s="255">
        <v>4490</v>
      </c>
      <c r="O33" s="110"/>
      <c r="P33" s="163">
        <f t="shared" si="9"/>
        <v>4490</v>
      </c>
      <c r="Q33" s="153">
        <f>+IFERROR(IF(COUNT(P33),ROUND(P33/'Shareholding Pattern'!$P$79*100,2),""),"")</f>
        <v>0</v>
      </c>
      <c r="R33" s="240"/>
      <c r="S33" s="240"/>
      <c r="T33" s="163" t="str">
        <f t="shared" si="10"/>
        <v/>
      </c>
      <c r="U33" s="180">
        <f>+IFERROR(IF(COUNT(L33,T33),ROUND(SUM(L33,T33)/SUM('Shareholding Pattern'!$L$78,'Shareholding Pattern'!$T$78)*100,2),""),"")</f>
        <v>0</v>
      </c>
      <c r="V33" s="110"/>
      <c r="W33" s="157" t="str">
        <f t="shared" si="7"/>
        <v/>
      </c>
      <c r="X33" s="497"/>
      <c r="Y33" s="498"/>
      <c r="Z33" s="240">
        <v>0</v>
      </c>
      <c r="AA33" s="240">
        <v>0</v>
      </c>
      <c r="AB33" s="240">
        <v>0</v>
      </c>
      <c r="AC33" s="240">
        <v>0</v>
      </c>
      <c r="AH33" t="s">
        <v>294</v>
      </c>
      <c r="AR33" t="s">
        <v>718</v>
      </c>
      <c r="AX33" t="s">
        <v>294</v>
      </c>
      <c r="AZ33" t="s">
        <v>744</v>
      </c>
      <c r="BF33" t="s">
        <v>743</v>
      </c>
    </row>
    <row r="34" spans="5:58" ht="20.100000000000001" customHeight="1">
      <c r="E34" s="88" t="s">
        <v>42</v>
      </c>
      <c r="F34" s="198" t="s">
        <v>52</v>
      </c>
      <c r="H34" s="240">
        <v>1</v>
      </c>
      <c r="I34" s="240">
        <v>766279</v>
      </c>
      <c r="J34" s="240"/>
      <c r="K34" s="110"/>
      <c r="L34" s="163">
        <f t="shared" si="8"/>
        <v>766279</v>
      </c>
      <c r="M34" s="179">
        <f>+IFERROR(IF(COUNT(L34),ROUND(L34/'Shareholding Pattern'!$L$78*100,2),""),"")</f>
        <v>0.59</v>
      </c>
      <c r="N34" s="255">
        <v>766279</v>
      </c>
      <c r="O34" s="110"/>
      <c r="P34" s="163">
        <f t="shared" si="9"/>
        <v>766279</v>
      </c>
      <c r="Q34" s="153">
        <f>+IFERROR(IF(COUNT(P34),ROUND(P34/'Shareholding Pattern'!$P$79*100,2),""),"")</f>
        <v>0.59</v>
      </c>
      <c r="R34" s="240"/>
      <c r="S34" s="240"/>
      <c r="T34" s="163" t="str">
        <f t="shared" si="10"/>
        <v/>
      </c>
      <c r="U34" s="180">
        <f>+IFERROR(IF(COUNT(L34,T34),ROUND(SUM(L34,T34)/SUM('Shareholding Pattern'!$L$78,'Shareholding Pattern'!$T$78)*100,2),""),"")</f>
        <v>0.59</v>
      </c>
      <c r="V34" s="110"/>
      <c r="W34" s="157" t="str">
        <f t="shared" si="7"/>
        <v/>
      </c>
      <c r="X34" s="497"/>
      <c r="Y34" s="498"/>
      <c r="Z34" s="240">
        <v>766279</v>
      </c>
      <c r="AA34" s="240">
        <v>0</v>
      </c>
      <c r="AB34" s="240">
        <v>0</v>
      </c>
      <c r="AC34" s="240">
        <v>0</v>
      </c>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7"/>
      <c r="Y35" s="498"/>
      <c r="Z35" s="240"/>
      <c r="AA35" s="240"/>
      <c r="AB35" s="240"/>
      <c r="AC35" s="240"/>
      <c r="AH35" t="s">
        <v>296</v>
      </c>
      <c r="AR35" t="s">
        <v>182</v>
      </c>
      <c r="AX35" t="s">
        <v>296</v>
      </c>
      <c r="AZ35" t="s">
        <v>210</v>
      </c>
      <c r="BF35" t="s">
        <v>313</v>
      </c>
    </row>
    <row r="36" spans="5:58" ht="20.100000000000001" customHeight="1">
      <c r="E36" s="88" t="s">
        <v>51</v>
      </c>
      <c r="F36" s="318" t="s">
        <v>651</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7"/>
      <c r="Y36" s="498"/>
      <c r="Z36" s="240"/>
      <c r="AA36" s="240"/>
      <c r="AB36" s="240"/>
      <c r="AC36" s="240"/>
      <c r="AH36" t="s">
        <v>825</v>
      </c>
      <c r="AR36" t="s">
        <v>719</v>
      </c>
      <c r="AX36" t="s">
        <v>825</v>
      </c>
      <c r="AZ36" t="s">
        <v>746</v>
      </c>
      <c r="BF36" t="s">
        <v>745</v>
      </c>
    </row>
    <row r="37" spans="5:58" ht="20.100000000000001" customHeight="1">
      <c r="E37" s="88" t="s">
        <v>53</v>
      </c>
      <c r="F37" s="319" t="s">
        <v>652</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7"/>
      <c r="Y37" s="498"/>
      <c r="Z37" s="240"/>
      <c r="AA37" s="240"/>
      <c r="AB37" s="240"/>
      <c r="AC37" s="240"/>
      <c r="AH37" t="s">
        <v>826</v>
      </c>
      <c r="AR37" t="s">
        <v>720</v>
      </c>
      <c r="AX37" t="s">
        <v>826</v>
      </c>
      <c r="AZ37" t="s">
        <v>748</v>
      </c>
      <c r="BF37" t="s">
        <v>747</v>
      </c>
    </row>
    <row r="38" spans="5:58" ht="20.100000000000001" customHeight="1">
      <c r="E38" s="313"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7"/>
      <c r="Y38" s="498"/>
      <c r="Z38" s="240"/>
      <c r="AA38" s="240"/>
      <c r="AB38" s="240"/>
      <c r="AC38" s="240"/>
      <c r="AH38" t="s">
        <v>197</v>
      </c>
      <c r="AR38" t="s">
        <v>183</v>
      </c>
      <c r="AX38" t="s">
        <v>197</v>
      </c>
      <c r="AZ38" t="s">
        <v>331</v>
      </c>
      <c r="BF38" t="s">
        <v>314</v>
      </c>
    </row>
    <row r="39" spans="5:58" ht="20.100000000000001" customHeight="1">
      <c r="E39" s="88" t="s">
        <v>669</v>
      </c>
      <c r="F39" s="320" t="s">
        <v>653</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497"/>
      <c r="Y39" s="498"/>
      <c r="Z39" s="240"/>
      <c r="AA39" s="240"/>
      <c r="AB39" s="240"/>
      <c r="AC39" s="240"/>
      <c r="AH39" t="s">
        <v>653</v>
      </c>
      <c r="AR39" t="s">
        <v>721</v>
      </c>
      <c r="AX39" t="s">
        <v>653</v>
      </c>
      <c r="AZ39" t="s">
        <v>751</v>
      </c>
      <c r="BF39" t="s">
        <v>749</v>
      </c>
    </row>
    <row r="40" spans="5:58" ht="20.100000000000001" customHeight="1">
      <c r="E40" s="94" t="s">
        <v>670</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7"/>
      <c r="Y40" s="498"/>
      <c r="Z40" s="240"/>
      <c r="AA40" s="240"/>
      <c r="AB40" s="240"/>
      <c r="AC40" s="240"/>
      <c r="AH40" t="s">
        <v>297</v>
      </c>
      <c r="AR40" t="s">
        <v>722</v>
      </c>
      <c r="AX40" t="s">
        <v>297</v>
      </c>
      <c r="AZ40" t="s">
        <v>752</v>
      </c>
      <c r="BF40" t="s">
        <v>750</v>
      </c>
    </row>
    <row r="41" spans="5:58" ht="20.100000000000001" customHeight="1">
      <c r="E41" s="491" t="s">
        <v>56</v>
      </c>
      <c r="F41" s="491"/>
      <c r="G41" s="491"/>
      <c r="H41" s="52">
        <f>+IFERROR(IF(COUNT(H30:H40),ROUND(SUM(H30:H40),0),""),"")</f>
        <v>9</v>
      </c>
      <c r="I41" s="52">
        <f t="shared" ref="I41:K41" si="11">+IFERROR(IF(COUNT(I30:I40),ROUND(SUM(I30:I40),0),""),"")</f>
        <v>1358060</v>
      </c>
      <c r="J41" s="52" t="str">
        <f t="shared" si="11"/>
        <v/>
      </c>
      <c r="K41" s="52" t="str">
        <f t="shared" si="11"/>
        <v/>
      </c>
      <c r="L41" s="52">
        <f>+IFERROR(IF(COUNT(I41:K41),ROUND(SUM(I41:K41),0),""),"")</f>
        <v>1358060</v>
      </c>
      <c r="M41" s="147">
        <f>+IFERROR(IF(COUNT(L41),ROUND(L41/'Shareholding Pattern'!$L$78*100,2),""),"")</f>
        <v>1.05</v>
      </c>
      <c r="N41" s="52">
        <f>+IFERROR(IF(COUNT(N30:N40),ROUND(SUM(N30:N40),0),""),"")</f>
        <v>1358060</v>
      </c>
      <c r="O41" s="52" t="str">
        <f>+IFERROR(IF(COUNT(O30:O40),ROUND(SUM(O30:O40),0),""),"")</f>
        <v/>
      </c>
      <c r="P41" s="164">
        <f>+IFERROR(IF(COUNT(N41:O41),ROUND(SUM(N41:O41),0),""),"")</f>
        <v>1358060</v>
      </c>
      <c r="Q41" s="154">
        <f>+IFERROR(IF(COUNT(P41),ROUND(P41/'Shareholding Pattern'!$P$79*100,2),""),"")</f>
        <v>1.05</v>
      </c>
      <c r="R41" s="52" t="str">
        <f>+IFERROR(IF(COUNT(R30:R40),ROUND(SUM(R30:R40),0),""),"")</f>
        <v/>
      </c>
      <c r="S41" s="52" t="str">
        <f>+IFERROR(IF(COUNT(S30:S40),ROUND(SUM(S30:S40),0),""),"")</f>
        <v/>
      </c>
      <c r="T41" s="164" t="str">
        <f>+IFERROR(IF(COUNT(R41:S41),ROUND(SUM(R41:S41),0),""),"")</f>
        <v/>
      </c>
      <c r="U41" s="137">
        <f>+IFERROR(IF(COUNT(L41,T41),ROUND(SUM(L41,T41)/SUM('Shareholding Pattern'!$L$78,'Shareholding Pattern'!$T$78)*100,2),""),"")</f>
        <v>1.05</v>
      </c>
      <c r="V41" s="52" t="str">
        <f>+IFERROR(IF(COUNT(V30:V40),ROUND(SUM(V30:V40),0),""),"")</f>
        <v/>
      </c>
      <c r="W41" s="159" t="str">
        <f>+IFERROR(IF(COUNT(V41),ROUND(SUM(V41)/SUM(L41)*100,2),""),0)</f>
        <v/>
      </c>
      <c r="X41" s="499"/>
      <c r="Y41" s="500"/>
      <c r="Z41" s="52">
        <f>+IFERROR(IF(COUNT(Z30:Z40),ROUND(SUM(Z30:Z40),0),""),"")</f>
        <v>1352070</v>
      </c>
      <c r="AA41" s="52">
        <f t="shared" ref="AA41:AC41" si="12">+IFERROR(IF(COUNT(AA30:AA40),ROUND(SUM(AA30:AA40),0),""),"")</f>
        <v>0</v>
      </c>
      <c r="AB41" s="52">
        <f t="shared" si="12"/>
        <v>0</v>
      </c>
      <c r="AC41" s="52">
        <f t="shared" si="12"/>
        <v>0</v>
      </c>
      <c r="AR41" t="s">
        <v>804</v>
      </c>
    </row>
    <row r="42" spans="5:58" ht="20.100000000000001" customHeight="1">
      <c r="E42" s="86" t="s">
        <v>36</v>
      </c>
      <c r="F42" s="488" t="s">
        <v>655</v>
      </c>
      <c r="G42" s="489"/>
      <c r="H42" s="489"/>
      <c r="I42" s="489"/>
      <c r="J42" s="489"/>
      <c r="K42" s="489"/>
      <c r="L42" s="489"/>
      <c r="M42" s="489"/>
      <c r="N42" s="489"/>
      <c r="O42" s="489"/>
      <c r="P42" s="489"/>
      <c r="Q42" s="489"/>
      <c r="R42" s="489"/>
      <c r="S42" s="489"/>
      <c r="T42" s="489"/>
      <c r="U42" s="489"/>
      <c r="V42" s="489"/>
      <c r="W42" s="489"/>
      <c r="X42" s="489"/>
      <c r="Y42" s="489"/>
      <c r="Z42" s="489"/>
      <c r="AA42" s="489"/>
      <c r="AB42" s="489"/>
      <c r="AC42" s="490"/>
    </row>
    <row r="43" spans="5:58" ht="20.100000000000001" customHeight="1">
      <c r="E43" s="88" t="s">
        <v>26</v>
      </c>
      <c r="F43" s="321" t="s">
        <v>656</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5"/>
      <c r="Y43" s="496"/>
      <c r="Z43" s="240"/>
      <c r="AA43" s="240"/>
      <c r="AB43" s="240"/>
      <c r="AC43" s="240"/>
      <c r="AH43" t="s">
        <v>656</v>
      </c>
      <c r="AR43" t="s">
        <v>723</v>
      </c>
      <c r="AX43" t="s">
        <v>656</v>
      </c>
      <c r="AZ43" t="s">
        <v>754</v>
      </c>
      <c r="BF43" t="s">
        <v>753</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7"/>
      <c r="Y44" s="498"/>
      <c r="Z44" s="240"/>
      <c r="AA44" s="240"/>
      <c r="AB44" s="240"/>
      <c r="AC44" s="240"/>
      <c r="AH44" t="s">
        <v>292</v>
      </c>
      <c r="AR44" t="s">
        <v>180</v>
      </c>
      <c r="AX44" t="s">
        <v>292</v>
      </c>
      <c r="AZ44" t="s">
        <v>208</v>
      </c>
      <c r="BF44" t="s">
        <v>311</v>
      </c>
    </row>
    <row r="45" spans="5:58" ht="20.100000000000001" customHeight="1">
      <c r="E45" s="88" t="s">
        <v>30</v>
      </c>
      <c r="F45" s="322" t="s">
        <v>652</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7"/>
      <c r="Y45" s="498"/>
      <c r="Z45" s="240"/>
      <c r="AA45" s="240"/>
      <c r="AB45" s="240"/>
      <c r="AC45" s="240"/>
      <c r="AH45" t="s">
        <v>690</v>
      </c>
      <c r="AR45" t="s">
        <v>724</v>
      </c>
      <c r="AX45" t="s">
        <v>690</v>
      </c>
      <c r="AZ45" t="s">
        <v>756</v>
      </c>
      <c r="BF45" t="s">
        <v>755</v>
      </c>
    </row>
    <row r="46" spans="5:58" ht="20.100000000000001" customHeight="1">
      <c r="E46" s="88" t="s">
        <v>32</v>
      </c>
      <c r="F46" s="198" t="s">
        <v>647</v>
      </c>
      <c r="H46" s="240">
        <v>43</v>
      </c>
      <c r="I46" s="240">
        <v>1962402</v>
      </c>
      <c r="J46" s="240"/>
      <c r="K46" s="110"/>
      <c r="L46" s="163">
        <f t="shared" si="8"/>
        <v>1962402</v>
      </c>
      <c r="M46" s="179">
        <f>+IFERROR(IF(COUNT(L46),ROUND(L46/'Shareholding Pattern'!$L$78*100,2),""),"")</f>
        <v>1.52</v>
      </c>
      <c r="N46" s="255">
        <v>1962402</v>
      </c>
      <c r="O46" s="110"/>
      <c r="P46" s="163">
        <f t="shared" si="9"/>
        <v>1962402</v>
      </c>
      <c r="Q46" s="153">
        <f>+IFERROR(IF(COUNT(P46),ROUND(P46/'Shareholding Pattern'!$P$79*100,2),""),"")</f>
        <v>1.52</v>
      </c>
      <c r="R46" s="240"/>
      <c r="S46" s="240"/>
      <c r="T46" s="163" t="str">
        <f t="shared" si="13"/>
        <v/>
      </c>
      <c r="U46" s="180">
        <f>+IFERROR(IF(COUNT(L46,T46),ROUND(SUM(L46,T46)/SUM('Shareholding Pattern'!$L$78,'Shareholding Pattern'!$T$78)*100,2),""),"")</f>
        <v>1.52</v>
      </c>
      <c r="V46" s="110"/>
      <c r="W46" s="157" t="str">
        <f t="shared" si="7"/>
        <v/>
      </c>
      <c r="X46" s="497"/>
      <c r="Y46" s="498"/>
      <c r="Z46" s="240">
        <v>1962402</v>
      </c>
      <c r="AA46" s="240">
        <v>0</v>
      </c>
      <c r="AB46" s="240">
        <v>0</v>
      </c>
      <c r="AC46" s="240">
        <v>0</v>
      </c>
      <c r="AH46" t="s">
        <v>293</v>
      </c>
      <c r="AR46" t="s">
        <v>725</v>
      </c>
      <c r="AX46" t="s">
        <v>293</v>
      </c>
      <c r="AZ46" t="s">
        <v>758</v>
      </c>
      <c r="BF46" t="s">
        <v>757</v>
      </c>
    </row>
    <row r="47" spans="5:58" ht="20.100000000000001" customHeight="1">
      <c r="E47" s="88" t="s">
        <v>42</v>
      </c>
      <c r="F47" s="323" t="s">
        <v>657</v>
      </c>
      <c r="H47" s="240">
        <v>3</v>
      </c>
      <c r="I47" s="240">
        <v>19344</v>
      </c>
      <c r="J47" s="240"/>
      <c r="K47" s="110"/>
      <c r="L47" s="163">
        <f t="shared" si="8"/>
        <v>19344</v>
      </c>
      <c r="M47" s="179">
        <f>+IFERROR(IF(COUNT(L47),ROUND(L47/'Shareholding Pattern'!$L$78*100,2),""),"")</f>
        <v>0.02</v>
      </c>
      <c r="N47" s="255">
        <v>19344</v>
      </c>
      <c r="O47" s="110"/>
      <c r="P47" s="163">
        <f t="shared" si="9"/>
        <v>19344</v>
      </c>
      <c r="Q47" s="153">
        <f>+IFERROR(IF(COUNT(P47),ROUND(P47/'Shareholding Pattern'!$P$79*100,2),""),"")</f>
        <v>0.02</v>
      </c>
      <c r="R47" s="240"/>
      <c r="S47" s="240"/>
      <c r="T47" s="163" t="str">
        <f t="shared" si="13"/>
        <v/>
      </c>
      <c r="U47" s="180">
        <f>+IFERROR(IF(COUNT(L47,T47),ROUND(SUM(L47,T47)/SUM('Shareholding Pattern'!$L$78,'Shareholding Pattern'!$T$78)*100,2),""),"")</f>
        <v>0.02</v>
      </c>
      <c r="V47" s="110"/>
      <c r="W47" s="157" t="str">
        <f t="shared" si="7"/>
        <v/>
      </c>
      <c r="X47" s="497"/>
      <c r="Y47" s="498"/>
      <c r="Z47" s="240">
        <v>19344</v>
      </c>
      <c r="AA47" s="240">
        <v>0</v>
      </c>
      <c r="AB47" s="240">
        <v>0</v>
      </c>
      <c r="AC47" s="240">
        <v>0</v>
      </c>
      <c r="AH47" t="s">
        <v>693</v>
      </c>
      <c r="AR47" t="s">
        <v>726</v>
      </c>
      <c r="AX47" t="s">
        <v>693</v>
      </c>
      <c r="AZ47" t="s">
        <v>760</v>
      </c>
      <c r="BF47" t="s">
        <v>759</v>
      </c>
    </row>
    <row r="48" spans="5:58" ht="30">
      <c r="E48" s="314" t="s">
        <v>50</v>
      </c>
      <c r="F48" s="199" t="s">
        <v>64</v>
      </c>
      <c r="H48" s="240"/>
      <c r="I48" s="240"/>
      <c r="J48" s="240"/>
      <c r="K48" s="110"/>
      <c r="L48" s="163" t="str">
        <f t="shared" si="8"/>
        <v/>
      </c>
      <c r="M48" s="179" t="str">
        <f>+IFERROR(IF(COUNT(L48),ROUND(L48/'Shareholding Pattern'!$L$78*100,2),""),"")</f>
        <v/>
      </c>
      <c r="N48" s="255" t="s">
        <v>576</v>
      </c>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7"/>
      <c r="Y48" s="498"/>
      <c r="Z48" s="240"/>
      <c r="AA48" s="240"/>
      <c r="AB48" s="240"/>
      <c r="AC48" s="240"/>
      <c r="AH48" t="s">
        <v>797</v>
      </c>
      <c r="AR48" t="s">
        <v>184</v>
      </c>
      <c r="AX48" t="s">
        <v>797</v>
      </c>
      <c r="AZ48" t="s">
        <v>762</v>
      </c>
      <c r="BF48" t="s">
        <v>761</v>
      </c>
    </row>
    <row r="49" spans="5:58" ht="20.100000000000001" customHeight="1">
      <c r="E49" s="94" t="s">
        <v>51</v>
      </c>
      <c r="F49" s="324" t="s">
        <v>33</v>
      </c>
      <c r="H49" s="240">
        <v>1</v>
      </c>
      <c r="I49" s="240">
        <v>500</v>
      </c>
      <c r="J49" s="240"/>
      <c r="K49" s="110"/>
      <c r="L49" s="163">
        <f>+IFERROR(IF(COUNT(I49:K49),ROUND(SUM(I49:K49),0),""),"")</f>
        <v>500</v>
      </c>
      <c r="M49" s="179">
        <f>+IFERROR(IF(COUNT(L49),ROUND(L49/'Shareholding Pattern'!$L$78*100,2),""),"")</f>
        <v>0</v>
      </c>
      <c r="N49" s="255">
        <v>500</v>
      </c>
      <c r="O49" s="110"/>
      <c r="P49" s="163">
        <f>+IFERROR(IF(COUNT(N49:O49),ROUND(SUM(N49:O49),0),""),"")</f>
        <v>500</v>
      </c>
      <c r="Q49" s="153">
        <f>+IFERROR(IF(COUNT(P49),ROUND(P49/'Shareholding Pattern'!$P$79*100,2),""),"")</f>
        <v>0</v>
      </c>
      <c r="R49" s="240"/>
      <c r="S49" s="240"/>
      <c r="T49" s="163" t="str">
        <f>+IFERROR(IF(COUNT(R49:S49),ROUND(SUM(R49:S49),0),""),"")</f>
        <v/>
      </c>
      <c r="U49" s="180">
        <f>+IFERROR(IF(COUNT(L49,T49),ROUND(SUM(L49,T49)/SUM('Shareholding Pattern'!$L$78,'Shareholding Pattern'!$T$78)*100,2),""),"")</f>
        <v>0</v>
      </c>
      <c r="V49" s="110"/>
      <c r="W49" s="157" t="str">
        <f>+IFERROR(IF(COUNT(V49),ROUND(SUM(V49)/SUM(L49)*100,2),""),0)</f>
        <v/>
      </c>
      <c r="X49" s="497"/>
      <c r="Y49" s="498"/>
      <c r="Z49" s="240">
        <v>500</v>
      </c>
      <c r="AA49" s="240">
        <v>0</v>
      </c>
      <c r="AB49" s="240">
        <v>0</v>
      </c>
      <c r="AC49" s="240">
        <v>0</v>
      </c>
      <c r="AH49" t="s">
        <v>827</v>
      </c>
      <c r="AR49" t="s">
        <v>727</v>
      </c>
      <c r="AX49" t="s">
        <v>827</v>
      </c>
      <c r="AZ49" t="s">
        <v>764</v>
      </c>
      <c r="BF49" t="s">
        <v>763</v>
      </c>
    </row>
    <row r="50" spans="5:58" ht="20.100000000000001" customHeight="1">
      <c r="E50" s="491" t="s">
        <v>60</v>
      </c>
      <c r="F50" s="491"/>
      <c r="G50" s="491"/>
      <c r="H50" s="44">
        <f>+IFERROR(IF(COUNT(H43:H49),ROUND(SUM(H43:H49),0),""),"")</f>
        <v>47</v>
      </c>
      <c r="I50" s="44">
        <f t="shared" ref="I50:K50" si="14">+IFERROR(IF(COUNT(I43:I49),ROUND(SUM(I43:I49),0),""),"")</f>
        <v>1982246</v>
      </c>
      <c r="J50" s="44" t="str">
        <f t="shared" si="14"/>
        <v/>
      </c>
      <c r="K50" s="44" t="str">
        <f t="shared" si="14"/>
        <v/>
      </c>
      <c r="L50" s="164">
        <f t="shared" ref="L50" si="15">+IFERROR(IF(COUNT(I50:K50),ROUND(SUM(I50:K50),0),""),"")</f>
        <v>1982246</v>
      </c>
      <c r="M50" s="147">
        <f>+IFERROR(IF(COUNT(L50),ROUND(L50/'Shareholding Pattern'!$L$78*100,2),""),"")</f>
        <v>1.54</v>
      </c>
      <c r="N50" s="44">
        <f t="shared" ref="N50" si="16">+IFERROR(IF(COUNT(N43:N49),ROUND(SUM(N43:N49),0),""),"")</f>
        <v>1982246</v>
      </c>
      <c r="O50" s="44" t="str">
        <f t="shared" ref="O50" si="17">+IFERROR(IF(COUNT(O43:O49),ROUND(SUM(O43:O49),0),""),"")</f>
        <v/>
      </c>
      <c r="P50" s="164">
        <f>+IFERROR(IF(COUNT(N50:O50),ROUND(SUM(N50:O50),0),""),"")</f>
        <v>1982246</v>
      </c>
      <c r="Q50" s="155">
        <f>+IFERROR(IF(COUNT(P50),ROUND(P50/'Shareholding Pattern'!$P$79*100,2),""),"")</f>
        <v>1.54</v>
      </c>
      <c r="R50" s="44" t="str">
        <f t="shared" ref="R50" si="18">+IFERROR(IF(COUNT(R43:R49),ROUND(SUM(R43:R49),0),""),"")</f>
        <v/>
      </c>
      <c r="S50" s="44" t="str">
        <f t="shared" ref="S50:V50" si="19">+IFERROR(IF(COUNT(S43:S49),ROUND(SUM(S43:S49),0),""),"")</f>
        <v/>
      </c>
      <c r="T50" s="164" t="str">
        <f>+IFERROR(IF(COUNT(R50:S50),ROUND(SUM(R50:S50),0),""),"")</f>
        <v/>
      </c>
      <c r="U50" s="137">
        <f>+IFERROR(IF(COUNT(L50,T50),ROUND(SUM(L50,T50)/SUM('Shareholding Pattern'!$L$78,'Shareholding Pattern'!$T$78)*100,2),""),"")</f>
        <v>1.54</v>
      </c>
      <c r="V50" s="44" t="str">
        <f t="shared" si="19"/>
        <v/>
      </c>
      <c r="W50" s="159" t="str">
        <f>+IFERROR(IF(COUNT(V50),ROUND(SUM(V50)/SUM(L50)*100,2),""),0)</f>
        <v/>
      </c>
      <c r="X50" s="499"/>
      <c r="Y50" s="500"/>
      <c r="Z50" s="44">
        <f t="shared" ref="Z50" si="20">+IFERROR(IF(COUNT(Z43:Z49),ROUND(SUM(Z43:Z49),0),""),"")</f>
        <v>1982246</v>
      </c>
      <c r="AA50" s="44">
        <f t="shared" ref="AA50" si="21">+IFERROR(IF(COUNT(AA43:AA49),ROUND(SUM(AA43:AA49),0),""),"")</f>
        <v>0</v>
      </c>
      <c r="AB50" s="44">
        <f t="shared" ref="AB50" si="22">+IFERROR(IF(COUNT(AB43:AB49),ROUND(SUM(AB43:AB49),0),""),"")</f>
        <v>0</v>
      </c>
      <c r="AC50" s="44">
        <f t="shared" ref="AC50" si="23">+IFERROR(IF(COUNT(AC43:AC49),ROUND(SUM(AC43:AC49),0),""),"")</f>
        <v>0</v>
      </c>
      <c r="AR50" t="s">
        <v>837</v>
      </c>
    </row>
    <row r="51" spans="5:58" ht="20.100000000000001" customHeight="1">
      <c r="E51" s="86" t="s">
        <v>671</v>
      </c>
      <c r="F51" s="488" t="s">
        <v>658</v>
      </c>
      <c r="G51" s="489"/>
      <c r="H51" s="489"/>
      <c r="I51" s="489"/>
      <c r="J51" s="489"/>
      <c r="K51" s="489"/>
      <c r="L51" s="489"/>
      <c r="M51" s="489"/>
      <c r="N51" s="489"/>
      <c r="O51" s="489"/>
      <c r="P51" s="489"/>
      <c r="Q51" s="489"/>
      <c r="R51" s="489"/>
      <c r="S51" s="489"/>
      <c r="T51" s="489"/>
      <c r="U51" s="489"/>
      <c r="V51" s="489"/>
      <c r="W51" s="489"/>
      <c r="X51" s="489"/>
      <c r="Y51" s="489"/>
      <c r="Z51" s="489"/>
      <c r="AA51" s="489"/>
      <c r="AB51" s="489"/>
      <c r="AC51" s="490"/>
    </row>
    <row r="52" spans="5:58" ht="20.100000000000001" customHeight="1">
      <c r="E52" s="315" t="s">
        <v>26</v>
      </c>
      <c r="F52" s="338" t="s">
        <v>648</v>
      </c>
      <c r="G52" s="332"/>
      <c r="H52" s="331"/>
      <c r="I52" s="240"/>
      <c r="J52" s="240"/>
      <c r="K52" s="240"/>
      <c r="L52" s="183" t="str">
        <f>+IFERROR(IF(COUNT(I52:K52),ROUND(SUM(I52:K52),0),""),"")</f>
        <v/>
      </c>
      <c r="M52" s="339"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5"/>
      <c r="Y52" s="496"/>
      <c r="Z52" s="240"/>
      <c r="AA52" s="240"/>
      <c r="AB52" s="240"/>
      <c r="AC52" s="240"/>
      <c r="AH52" t="s">
        <v>194</v>
      </c>
      <c r="AR52" t="s">
        <v>728</v>
      </c>
      <c r="AX52" t="s">
        <v>194</v>
      </c>
      <c r="AZ52" t="s">
        <v>766</v>
      </c>
      <c r="BF52" t="s">
        <v>765</v>
      </c>
    </row>
    <row r="53" spans="5:58" ht="20.100000000000001" customHeight="1">
      <c r="E53" s="316" t="s">
        <v>28</v>
      </c>
      <c r="F53" s="325" t="s">
        <v>659</v>
      </c>
      <c r="G53" s="311"/>
      <c r="H53" s="240"/>
      <c r="I53" s="240"/>
      <c r="J53" s="240"/>
      <c r="K53" s="240"/>
      <c r="L53" s="183" t="str">
        <f t="shared" ref="L53:L54" si="26">+IFERROR(IF(COUNT(I53:K53),ROUND(SUM(I53:K53),0),""),"")</f>
        <v/>
      </c>
      <c r="M53" s="339"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7"/>
      <c r="Y53" s="498"/>
      <c r="Z53" s="240"/>
      <c r="AA53" s="240"/>
      <c r="AB53" s="240"/>
      <c r="AC53" s="240"/>
      <c r="AH53" t="s">
        <v>828</v>
      </c>
      <c r="AR53" t="s">
        <v>729</v>
      </c>
      <c r="AX53" t="s">
        <v>828</v>
      </c>
      <c r="AZ53" t="s">
        <v>768</v>
      </c>
      <c r="BF53" t="s">
        <v>767</v>
      </c>
    </row>
    <row r="54" spans="5:58" ht="30">
      <c r="E54" s="317" t="s">
        <v>30</v>
      </c>
      <c r="F54" s="326" t="s">
        <v>660</v>
      </c>
      <c r="H54" s="240">
        <v>1</v>
      </c>
      <c r="I54" s="240">
        <v>500</v>
      </c>
      <c r="J54" s="240"/>
      <c r="K54" s="240"/>
      <c r="L54" s="340">
        <f t="shared" si="26"/>
        <v>500</v>
      </c>
      <c r="M54" s="341">
        <f>+IFERROR(IF(COUNT(L54),ROUND(L54/'Shareholding Pattern'!$L$78*100,2),""),"")</f>
        <v>0</v>
      </c>
      <c r="N54" s="240">
        <v>500</v>
      </c>
      <c r="O54" s="240"/>
      <c r="P54" s="327">
        <f t="shared" si="27"/>
        <v>500</v>
      </c>
      <c r="Q54" s="342">
        <f>+IFERROR(IF(COUNT(P54),ROUND(P54/'Shareholding Pattern'!$P$79*100,2),""),"")</f>
        <v>0</v>
      </c>
      <c r="R54" s="240"/>
      <c r="S54" s="240"/>
      <c r="T54" s="327" t="str">
        <f t="shared" si="28"/>
        <v/>
      </c>
      <c r="U54" s="328">
        <f>+IFERROR(IF(COUNT(L54,T54),ROUND(SUM(L54,T54)/SUM('Shareholding Pattern'!$L$78,'Shareholding Pattern'!$T$78)*100,2),""),"")</f>
        <v>0</v>
      </c>
      <c r="V54" s="240"/>
      <c r="W54" s="329" t="str">
        <f t="shared" si="29"/>
        <v/>
      </c>
      <c r="X54" s="497"/>
      <c r="Y54" s="498"/>
      <c r="Z54" s="240">
        <v>500</v>
      </c>
      <c r="AA54" s="240">
        <v>0</v>
      </c>
      <c r="AB54" s="240">
        <v>0</v>
      </c>
      <c r="AC54" s="240">
        <v>0</v>
      </c>
      <c r="AH54" t="s">
        <v>829</v>
      </c>
      <c r="AR54" t="s">
        <v>730</v>
      </c>
      <c r="AX54" t="s">
        <v>829</v>
      </c>
      <c r="AZ54" t="s">
        <v>770</v>
      </c>
      <c r="BF54" t="s">
        <v>769</v>
      </c>
    </row>
    <row r="55" spans="5:58" ht="20.100000000000001" customHeight="1">
      <c r="E55" s="491" t="s">
        <v>65</v>
      </c>
      <c r="F55" s="491"/>
      <c r="G55" s="491"/>
      <c r="H55" s="44">
        <f>+IFERROR(IF(COUNT(H52:H54),ROUND(SUM(H52:H54),0),""),"")</f>
        <v>1</v>
      </c>
      <c r="I55" s="44">
        <f t="shared" ref="I55:O55" si="30">+IFERROR(IF(COUNT(I52:I54),ROUND(SUM(I52:I54),0),""),"")</f>
        <v>500</v>
      </c>
      <c r="J55" s="44" t="str">
        <f t="shared" si="30"/>
        <v/>
      </c>
      <c r="K55" s="44" t="str">
        <f t="shared" si="30"/>
        <v/>
      </c>
      <c r="L55" s="164">
        <f t="shared" ref="L55" si="31">+IFERROR(IF(COUNT(I55:K55),ROUND(SUM(I55:K55),0),""),"")</f>
        <v>500</v>
      </c>
      <c r="M55" s="147">
        <f>+IFERROR(IF(COUNT(L55),ROUND(L55/'Shareholding Pattern'!$L$78*100,2),""),"")</f>
        <v>0</v>
      </c>
      <c r="N55" s="44">
        <f t="shared" si="30"/>
        <v>500</v>
      </c>
      <c r="O55" s="44" t="str">
        <f t="shared" si="30"/>
        <v/>
      </c>
      <c r="P55" s="164">
        <f>+IFERROR(IF(COUNT(N55:O55),ROUND(SUM(N55:O55),0),""),"")</f>
        <v>500</v>
      </c>
      <c r="Q55" s="155">
        <f>+IFERROR(IF(COUNT(P55),ROUND(P55/'Shareholding Pattern'!$P$79*100,2),""),"")</f>
        <v>0</v>
      </c>
      <c r="R55" s="44" t="str">
        <f t="shared" ref="R55" si="32">+IFERROR(IF(COUNT(R52:R54),ROUND(SUM(R52:R54),0),""),"")</f>
        <v/>
      </c>
      <c r="S55" s="44" t="str">
        <f t="shared" ref="S55:V55" si="33">+IFERROR(IF(COUNT(S52:S54),ROUND(SUM(S52:S54),0),""),"")</f>
        <v/>
      </c>
      <c r="T55" s="164" t="str">
        <f>+IFERROR(IF(COUNT(R55:S55),ROUND(SUM(R55:S55),0),""),"")</f>
        <v/>
      </c>
      <c r="U55" s="137">
        <f>+IFERROR(IF(COUNT(L55,T55),ROUND(SUM(L55,T55)/SUM('Shareholding Pattern'!$L$78,'Shareholding Pattern'!$T$78)*100,2),""),"")</f>
        <v>0</v>
      </c>
      <c r="V55" s="44" t="str">
        <f t="shared" si="33"/>
        <v/>
      </c>
      <c r="W55" s="159" t="str">
        <f>+IFERROR(IF(COUNT(V55),ROUND(SUM(V55)/SUM(L55)*100,2),""),0)</f>
        <v/>
      </c>
      <c r="X55" s="497"/>
      <c r="Y55" s="498"/>
      <c r="Z55" s="44">
        <f t="shared" ref="Z55" si="34">+IFERROR(IF(COUNT(Z52:Z54),ROUND(SUM(Z52:Z54),0),""),"")</f>
        <v>500</v>
      </c>
      <c r="AA55" s="44">
        <f t="shared" ref="AA55" si="35">+IFERROR(IF(COUNT(AA52:AA54),ROUND(SUM(AA52:AA54),0),""),"")</f>
        <v>0</v>
      </c>
      <c r="AB55" s="44">
        <f t="shared" ref="AB55" si="36">+IFERROR(IF(COUNT(AB52:AB54),ROUND(SUM(AB52:AB54),0),""),"")</f>
        <v>0</v>
      </c>
      <c r="AC55" s="44">
        <f t="shared" ref="AC55" si="37">+IFERROR(IF(COUNT(AC52:AC54),ROUND(SUM(AC52:AC54),0),""),"")</f>
        <v>0</v>
      </c>
      <c r="AR55" t="s">
        <v>373</v>
      </c>
    </row>
    <row r="56" spans="5:58" ht="20.100000000000001" customHeight="1">
      <c r="E56" s="92" t="s">
        <v>672</v>
      </c>
      <c r="F56" s="196" t="s">
        <v>61</v>
      </c>
      <c r="G56" s="138"/>
      <c r="H56" s="284"/>
      <c r="I56" s="284"/>
      <c r="J56" s="284"/>
      <c r="K56" s="138"/>
      <c r="L56" s="138"/>
      <c r="M56" s="139"/>
      <c r="N56" s="140"/>
      <c r="O56" s="140"/>
      <c r="P56" s="284"/>
      <c r="Q56" s="139"/>
      <c r="R56" s="284"/>
      <c r="S56" s="284"/>
      <c r="T56" s="284"/>
      <c r="U56" s="138"/>
      <c r="V56" s="140"/>
      <c r="W56" s="141"/>
      <c r="X56" s="497"/>
      <c r="Y56" s="498"/>
      <c r="Z56" s="333"/>
      <c r="AA56" s="123"/>
      <c r="AB56" s="123"/>
      <c r="AC56" s="289"/>
    </row>
    <row r="57" spans="5:58" ht="51.75" customHeight="1">
      <c r="E57" s="314" t="s">
        <v>26</v>
      </c>
      <c r="F57" s="312" t="s">
        <v>661</v>
      </c>
      <c r="H57" s="240"/>
      <c r="I57" s="240"/>
      <c r="J57" s="240"/>
      <c r="K57" s="240"/>
      <c r="L57" s="183" t="str">
        <f>+IFERROR(IF(COUNT(I57:K57),ROUND(SUM(I57:K57),0),""),"")</f>
        <v/>
      </c>
      <c r="M57" s="339"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7"/>
      <c r="Y57" s="498"/>
      <c r="Z57" s="240"/>
      <c r="AA57" s="240"/>
      <c r="AB57" s="240"/>
      <c r="AC57" s="240"/>
      <c r="AH57" t="s">
        <v>830</v>
      </c>
      <c r="AR57" t="s">
        <v>731</v>
      </c>
      <c r="AX57" t="s">
        <v>830</v>
      </c>
      <c r="AZ57" t="s">
        <v>772</v>
      </c>
      <c r="BF57" t="s">
        <v>771</v>
      </c>
    </row>
    <row r="58" spans="5:58" ht="51.75" customHeight="1">
      <c r="E58" s="314" t="s">
        <v>28</v>
      </c>
      <c r="F58" s="312" t="s">
        <v>662</v>
      </c>
      <c r="H58" s="240">
        <v>1</v>
      </c>
      <c r="I58" s="240">
        <v>1000</v>
      </c>
      <c r="J58" s="240"/>
      <c r="K58" s="240"/>
      <c r="L58" s="183">
        <f t="shared" ref="L58:L69" si="40">+IFERROR(IF(COUNT(I58:K58),ROUND(SUM(I58:K58),0),""),"")</f>
        <v>1000</v>
      </c>
      <c r="M58" s="339">
        <f>+IFERROR(IF(COUNT(L58),ROUND(L58/'Shareholding Pattern'!$L$78*100,2),""),"")</f>
        <v>0</v>
      </c>
      <c r="N58" s="240">
        <v>1000</v>
      </c>
      <c r="O58" s="240"/>
      <c r="P58" s="183">
        <f t="shared" si="38"/>
        <v>1000</v>
      </c>
      <c r="Q58" s="151">
        <f>+IFERROR(IF(COUNT(P58),ROUND(P58/'Shareholding Pattern'!$P$79*100,2),""),"")</f>
        <v>0</v>
      </c>
      <c r="R58" s="240"/>
      <c r="S58" s="240"/>
      <c r="T58" s="183" t="str">
        <f t="shared" ref="T58:T69" si="41">+IFERROR(IF(COUNT(R58:S58),ROUND(SUM(R58:S58),0),""),"")</f>
        <v/>
      </c>
      <c r="U58" s="180">
        <f>+IFERROR(IF(COUNT(L58,T58),ROUND(SUM(L58,T58)/SUM('Shareholding Pattern'!$L$78,'Shareholding Pattern'!$T$78)*100,2),""),"")</f>
        <v>0</v>
      </c>
      <c r="V58" s="240"/>
      <c r="W58" s="157" t="str">
        <f t="shared" si="39"/>
        <v/>
      </c>
      <c r="X58" s="497"/>
      <c r="Y58" s="498"/>
      <c r="Z58" s="240">
        <v>1000</v>
      </c>
      <c r="AA58" s="240">
        <v>0</v>
      </c>
      <c r="AB58" s="240">
        <v>0</v>
      </c>
      <c r="AC58" s="240">
        <v>0</v>
      </c>
      <c r="AH58" t="s">
        <v>831</v>
      </c>
      <c r="AR58" t="s">
        <v>732</v>
      </c>
      <c r="AX58" t="s">
        <v>831</v>
      </c>
      <c r="AZ58" t="s">
        <v>774</v>
      </c>
      <c r="BF58" t="s">
        <v>773</v>
      </c>
    </row>
    <row r="59" spans="5:58" ht="51.75" customHeight="1">
      <c r="E59" s="314" t="s">
        <v>30</v>
      </c>
      <c r="F59" s="312" t="s">
        <v>663</v>
      </c>
      <c r="H59" s="240"/>
      <c r="I59" s="240"/>
      <c r="J59" s="240"/>
      <c r="K59" s="240"/>
      <c r="L59" s="183" t="str">
        <f t="shared" si="40"/>
        <v/>
      </c>
      <c r="M59" s="339"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7"/>
      <c r="Y59" s="498"/>
      <c r="Z59" s="240"/>
      <c r="AA59" s="240"/>
      <c r="AB59" s="240"/>
      <c r="AC59" s="240"/>
      <c r="AH59" t="s">
        <v>663</v>
      </c>
      <c r="AR59" t="s">
        <v>733</v>
      </c>
      <c r="AX59" t="s">
        <v>663</v>
      </c>
      <c r="AZ59" t="s">
        <v>776</v>
      </c>
      <c r="BF59" t="s">
        <v>775</v>
      </c>
    </row>
    <row r="60" spans="5:58" ht="51.75" customHeight="1">
      <c r="E60" s="314" t="s">
        <v>32</v>
      </c>
      <c r="F60" s="312" t="s">
        <v>664</v>
      </c>
      <c r="H60" s="240"/>
      <c r="I60" s="240"/>
      <c r="J60" s="240"/>
      <c r="K60" s="240"/>
      <c r="L60" s="183" t="str">
        <f t="shared" si="40"/>
        <v/>
      </c>
      <c r="M60" s="339"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7"/>
      <c r="Y60" s="498"/>
      <c r="Z60" s="240"/>
      <c r="AA60" s="240"/>
      <c r="AB60" s="240"/>
      <c r="AC60" s="240"/>
      <c r="AH60" t="s">
        <v>832</v>
      </c>
      <c r="AR60" t="s">
        <v>734</v>
      </c>
      <c r="AX60" t="s">
        <v>832</v>
      </c>
      <c r="AZ60" t="s">
        <v>778</v>
      </c>
      <c r="BF60" t="s">
        <v>777</v>
      </c>
    </row>
    <row r="61" spans="5:58" ht="51.75" customHeight="1">
      <c r="E61" s="314" t="s">
        <v>42</v>
      </c>
      <c r="F61" s="312" t="s">
        <v>665</v>
      </c>
      <c r="H61" s="240"/>
      <c r="I61" s="240"/>
      <c r="J61" s="240"/>
      <c r="K61" s="240"/>
      <c r="L61" s="183" t="str">
        <f t="shared" si="40"/>
        <v/>
      </c>
      <c r="M61" s="339"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7"/>
      <c r="Y61" s="498"/>
      <c r="Z61" s="240"/>
      <c r="AA61" s="240"/>
      <c r="AB61" s="240"/>
      <c r="AC61" s="240"/>
      <c r="AH61" t="s">
        <v>833</v>
      </c>
      <c r="AR61" t="s">
        <v>735</v>
      </c>
      <c r="AX61" t="s">
        <v>833</v>
      </c>
      <c r="AZ61" t="s">
        <v>780</v>
      </c>
      <c r="BF61" t="s">
        <v>779</v>
      </c>
    </row>
    <row r="62" spans="5:58" ht="51.75" customHeight="1">
      <c r="E62" s="314" t="s">
        <v>50</v>
      </c>
      <c r="F62" s="330" t="s">
        <v>666</v>
      </c>
      <c r="H62" s="240">
        <v>1</v>
      </c>
      <c r="I62" s="240">
        <v>2034857</v>
      </c>
      <c r="J62" s="240"/>
      <c r="K62" s="240"/>
      <c r="L62" s="183">
        <f t="shared" si="40"/>
        <v>2034857</v>
      </c>
      <c r="M62" s="339">
        <f>+IFERROR(IF(COUNT(L62),ROUND(L62/'Shareholding Pattern'!$L$78*100,2),""),"")</f>
        <v>1.58</v>
      </c>
      <c r="N62" s="240">
        <v>2034857</v>
      </c>
      <c r="O62" s="240"/>
      <c r="P62" s="183">
        <f t="shared" si="38"/>
        <v>2034857</v>
      </c>
      <c r="Q62" s="151">
        <f>+IFERROR(IF(COUNT(P62),ROUND(P62/'Shareholding Pattern'!$P$79*100,2),""),"")</f>
        <v>1.58</v>
      </c>
      <c r="R62" s="240"/>
      <c r="S62" s="240"/>
      <c r="T62" s="183" t="str">
        <f t="shared" si="41"/>
        <v/>
      </c>
      <c r="U62" s="180">
        <f>+IFERROR(IF(COUNT(L62,T62),ROUND(SUM(L62,T62)/SUM('Shareholding Pattern'!$L$78,'Shareholding Pattern'!$T$78)*100,2),""),"")</f>
        <v>1.58</v>
      </c>
      <c r="V62" s="240"/>
      <c r="W62" s="157" t="str">
        <f t="shared" si="39"/>
        <v/>
      </c>
      <c r="X62" s="497"/>
      <c r="Y62" s="498"/>
      <c r="Z62" s="240">
        <v>2034857</v>
      </c>
      <c r="AA62" s="240">
        <v>0</v>
      </c>
      <c r="AB62" s="240">
        <v>0</v>
      </c>
      <c r="AC62" s="240">
        <v>0</v>
      </c>
      <c r="AH62" t="s">
        <v>834</v>
      </c>
      <c r="AR62" t="s">
        <v>736</v>
      </c>
      <c r="AX62" t="s">
        <v>834</v>
      </c>
      <c r="AZ62" t="s">
        <v>782</v>
      </c>
      <c r="BF62" t="s">
        <v>781</v>
      </c>
    </row>
    <row r="63" spans="5:58" ht="51.75" customHeight="1">
      <c r="E63" s="314" t="s">
        <v>51</v>
      </c>
      <c r="F63" s="312" t="s">
        <v>649</v>
      </c>
      <c r="H63" s="240">
        <v>52535</v>
      </c>
      <c r="I63" s="240">
        <v>36197483</v>
      </c>
      <c r="J63" s="240"/>
      <c r="K63" s="240"/>
      <c r="L63" s="183">
        <f t="shared" si="40"/>
        <v>36197483</v>
      </c>
      <c r="M63" s="339">
        <f>+IFERROR(IF(COUNT(L63),ROUND(L63/'Shareholding Pattern'!$L$78*100,2),""),"")</f>
        <v>28.08</v>
      </c>
      <c r="N63" s="240">
        <v>36197483</v>
      </c>
      <c r="O63" s="240"/>
      <c r="P63" s="183">
        <f t="shared" si="38"/>
        <v>36197483</v>
      </c>
      <c r="Q63" s="151">
        <f>+IFERROR(IF(COUNT(P63),ROUND(P63/'Shareholding Pattern'!$P$79*100,2),""),"")</f>
        <v>28.08</v>
      </c>
      <c r="R63" s="240"/>
      <c r="S63" s="240"/>
      <c r="T63" s="183" t="str">
        <f t="shared" si="41"/>
        <v/>
      </c>
      <c r="U63" s="180">
        <f>+IFERROR(IF(COUNT(L63,T63),ROUND(SUM(L63,T63)/SUM('Shareholding Pattern'!$L$78,'Shareholding Pattern'!$T$78)*100,2),""),"")</f>
        <v>28.08</v>
      </c>
      <c r="V63" s="240"/>
      <c r="W63" s="157" t="str">
        <f t="shared" si="39"/>
        <v/>
      </c>
      <c r="X63" s="497"/>
      <c r="Y63" s="498"/>
      <c r="Z63" s="240">
        <v>34316820</v>
      </c>
      <c r="AA63" s="240">
        <v>0</v>
      </c>
      <c r="AB63" s="240">
        <v>0</v>
      </c>
      <c r="AC63" s="240">
        <v>0</v>
      </c>
      <c r="AH63" t="s">
        <v>195</v>
      </c>
      <c r="AR63" t="s">
        <v>737</v>
      </c>
      <c r="AX63" t="s">
        <v>195</v>
      </c>
      <c r="AZ63" t="s">
        <v>784</v>
      </c>
      <c r="BF63" t="s">
        <v>783</v>
      </c>
    </row>
    <row r="64" spans="5:58" ht="43.5" customHeight="1">
      <c r="E64" s="314" t="s">
        <v>53</v>
      </c>
      <c r="F64" s="199" t="s">
        <v>650</v>
      </c>
      <c r="H64" s="240">
        <v>36</v>
      </c>
      <c r="I64" s="240">
        <v>19832758</v>
      </c>
      <c r="J64" s="240"/>
      <c r="K64" s="240"/>
      <c r="L64" s="183">
        <f t="shared" si="40"/>
        <v>19832758</v>
      </c>
      <c r="M64" s="339">
        <f>+IFERROR(IF(COUNT(L64),ROUND(L64/'Shareholding Pattern'!$L$78*100,2),""),"")</f>
        <v>15.38</v>
      </c>
      <c r="N64" s="240">
        <v>19832758</v>
      </c>
      <c r="O64" s="240"/>
      <c r="P64" s="183">
        <f t="shared" si="38"/>
        <v>19832758</v>
      </c>
      <c r="Q64" s="151">
        <f>+IFERROR(IF(COUNT(P64),ROUND(P64/'Shareholding Pattern'!$P$79*100,2),""),"")</f>
        <v>15.38</v>
      </c>
      <c r="R64" s="240"/>
      <c r="S64" s="240"/>
      <c r="T64" s="183" t="str">
        <f t="shared" si="41"/>
        <v/>
      </c>
      <c r="U64" s="180">
        <f>+IFERROR(IF(COUNT(L64,T64),ROUND(SUM(L64,T64)/SUM('Shareholding Pattern'!$L$78,'Shareholding Pattern'!$T$78)*100,2),""),"")</f>
        <v>15.38</v>
      </c>
      <c r="V64" s="240"/>
      <c r="W64" s="157" t="str">
        <f t="shared" si="39"/>
        <v/>
      </c>
      <c r="X64" s="497"/>
      <c r="Y64" s="498"/>
      <c r="Z64" s="240">
        <v>19625358</v>
      </c>
      <c r="AA64" s="240">
        <v>0</v>
      </c>
      <c r="AB64" s="240">
        <v>0</v>
      </c>
      <c r="AC64" s="240">
        <v>0</v>
      </c>
      <c r="AH64" t="s">
        <v>196</v>
      </c>
      <c r="AR64" t="s">
        <v>738</v>
      </c>
      <c r="AX64" t="s">
        <v>196</v>
      </c>
      <c r="AZ64" t="s">
        <v>786</v>
      </c>
      <c r="BF64" t="s">
        <v>785</v>
      </c>
    </row>
    <row r="65" spans="5:58" ht="43.5" customHeight="1">
      <c r="E65" s="314" t="s">
        <v>55</v>
      </c>
      <c r="F65" s="199" t="s">
        <v>667</v>
      </c>
      <c r="H65" s="240">
        <v>594</v>
      </c>
      <c r="I65" s="240">
        <v>2536074</v>
      </c>
      <c r="J65" s="240"/>
      <c r="K65" s="240"/>
      <c r="L65" s="183">
        <f t="shared" si="40"/>
        <v>2536074</v>
      </c>
      <c r="M65" s="339">
        <f>+IFERROR(IF(COUNT(L65),ROUND(L65/'Shareholding Pattern'!$L$78*100,2),""),"")</f>
        <v>1.97</v>
      </c>
      <c r="N65" s="240">
        <v>2536074</v>
      </c>
      <c r="O65" s="240"/>
      <c r="P65" s="183">
        <f t="shared" si="38"/>
        <v>2536074</v>
      </c>
      <c r="Q65" s="151">
        <f>+IFERROR(IF(COUNT(P65),ROUND(P65/'Shareholding Pattern'!$P$79*100,2),""),"")</f>
        <v>1.97</v>
      </c>
      <c r="R65" s="240"/>
      <c r="S65" s="240"/>
      <c r="T65" s="183" t="str">
        <f t="shared" si="41"/>
        <v/>
      </c>
      <c r="U65" s="180">
        <f>+IFERROR(IF(COUNT(L65,T65),ROUND(SUM(L65,T65)/SUM('Shareholding Pattern'!$L$78,'Shareholding Pattern'!$T$78)*100,2),""),"")</f>
        <v>1.97</v>
      </c>
      <c r="V65" s="240"/>
      <c r="W65" s="157" t="str">
        <f t="shared" si="39"/>
        <v/>
      </c>
      <c r="X65" s="497"/>
      <c r="Y65" s="498"/>
      <c r="Z65" s="240">
        <v>2524003</v>
      </c>
      <c r="AA65" s="240">
        <v>0</v>
      </c>
      <c r="AB65" s="240">
        <v>0</v>
      </c>
      <c r="AC65" s="240">
        <v>0</v>
      </c>
      <c r="AH65" t="s">
        <v>667</v>
      </c>
      <c r="AR65" t="s">
        <v>739</v>
      </c>
      <c r="AX65" t="s">
        <v>667</v>
      </c>
      <c r="AZ65" t="s">
        <v>788</v>
      </c>
      <c r="BF65" t="s">
        <v>787</v>
      </c>
    </row>
    <row r="66" spans="5:58" ht="43.5" customHeight="1">
      <c r="E66" s="314" t="s">
        <v>669</v>
      </c>
      <c r="F66" s="199" t="s">
        <v>464</v>
      </c>
      <c r="H66" s="240"/>
      <c r="I66" s="240"/>
      <c r="J66" s="240"/>
      <c r="K66" s="240"/>
      <c r="L66" s="183" t="str">
        <f t="shared" si="40"/>
        <v/>
      </c>
      <c r="M66" s="339"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7"/>
      <c r="Y66" s="498"/>
      <c r="Z66" s="240"/>
      <c r="AA66" s="240"/>
      <c r="AB66" s="240"/>
      <c r="AC66" s="240"/>
      <c r="AH66" t="s">
        <v>464</v>
      </c>
      <c r="AR66" t="s">
        <v>740</v>
      </c>
      <c r="AX66" t="s">
        <v>464</v>
      </c>
      <c r="AZ66" t="s">
        <v>790</v>
      </c>
      <c r="BF66" t="s">
        <v>789</v>
      </c>
    </row>
    <row r="67" spans="5:58" ht="43.5" customHeight="1">
      <c r="E67" s="314" t="s">
        <v>670</v>
      </c>
      <c r="F67" s="199" t="s">
        <v>668</v>
      </c>
      <c r="H67" s="240"/>
      <c r="I67" s="240"/>
      <c r="J67" s="240"/>
      <c r="K67" s="240"/>
      <c r="L67" s="183" t="str">
        <f t="shared" si="40"/>
        <v/>
      </c>
      <c r="M67" s="339"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7"/>
      <c r="Y67" s="498"/>
      <c r="Z67" s="240"/>
      <c r="AA67" s="240"/>
      <c r="AB67" s="240"/>
      <c r="AC67" s="240"/>
      <c r="AH67" t="s">
        <v>668</v>
      </c>
      <c r="AR67" t="s">
        <v>741</v>
      </c>
      <c r="AX67" t="s">
        <v>668</v>
      </c>
      <c r="AZ67" t="s">
        <v>792</v>
      </c>
      <c r="BF67" t="s">
        <v>791</v>
      </c>
    </row>
    <row r="68" spans="5:58" ht="39" customHeight="1">
      <c r="E68" s="314" t="s">
        <v>673</v>
      </c>
      <c r="F68" s="199" t="s">
        <v>440</v>
      </c>
      <c r="H68" s="240">
        <v>229</v>
      </c>
      <c r="I68" s="240">
        <v>5947171</v>
      </c>
      <c r="J68" s="240"/>
      <c r="K68" s="240"/>
      <c r="L68" s="183">
        <f t="shared" si="40"/>
        <v>5947171</v>
      </c>
      <c r="M68" s="339">
        <f>+IFERROR(IF(COUNT(L68),ROUND(L68/'Shareholding Pattern'!$L$78*100,2),""),"")</f>
        <v>4.6100000000000003</v>
      </c>
      <c r="N68" s="240">
        <v>5947171</v>
      </c>
      <c r="O68" s="240"/>
      <c r="P68" s="183">
        <f t="shared" si="38"/>
        <v>5947171</v>
      </c>
      <c r="Q68" s="151">
        <f>+IFERROR(IF(COUNT(P68),ROUND(P68/'Shareholding Pattern'!$P$79*100,2),""),"")</f>
        <v>4.6100000000000003</v>
      </c>
      <c r="R68" s="240"/>
      <c r="S68" s="240"/>
      <c r="T68" s="183" t="str">
        <f t="shared" si="41"/>
        <v/>
      </c>
      <c r="U68" s="180">
        <f>+IFERROR(IF(COUNT(L68,T68),ROUND(SUM(L68,T68)/SUM('Shareholding Pattern'!$L$78,'Shareholding Pattern'!$T$78)*100,2),""),"")</f>
        <v>4.6100000000000003</v>
      </c>
      <c r="V68" s="240"/>
      <c r="W68" s="157" t="str">
        <f t="shared" si="39"/>
        <v/>
      </c>
      <c r="X68" s="497"/>
      <c r="Y68" s="498"/>
      <c r="Z68" s="240">
        <v>5911621</v>
      </c>
      <c r="AA68" s="240">
        <v>0</v>
      </c>
      <c r="AB68" s="240">
        <v>0</v>
      </c>
      <c r="AC68" s="240">
        <v>0</v>
      </c>
      <c r="AH68" t="s">
        <v>440</v>
      </c>
      <c r="AR68" t="s">
        <v>742</v>
      </c>
      <c r="AX68" t="s">
        <v>440</v>
      </c>
      <c r="AZ68" t="s">
        <v>794</v>
      </c>
      <c r="BF68" t="s">
        <v>793</v>
      </c>
    </row>
    <row r="69" spans="5:58" ht="20.100000000000001" customHeight="1">
      <c r="E69" s="314" t="s">
        <v>674</v>
      </c>
      <c r="F69" s="200" t="s">
        <v>33</v>
      </c>
      <c r="H69" s="240">
        <v>851</v>
      </c>
      <c r="I69" s="240">
        <v>2369537</v>
      </c>
      <c r="J69" s="240"/>
      <c r="K69" s="240"/>
      <c r="L69" s="183">
        <f t="shared" si="40"/>
        <v>2369537</v>
      </c>
      <c r="M69" s="339">
        <f>+IFERROR(IF(COUNT(L69),ROUND(L69/'Shareholding Pattern'!$L$78*100,2),""),"")</f>
        <v>1.84</v>
      </c>
      <c r="N69" s="240">
        <v>2369537</v>
      </c>
      <c r="O69" s="240"/>
      <c r="P69" s="183">
        <f t="shared" si="38"/>
        <v>2369537</v>
      </c>
      <c r="Q69" s="151">
        <f>+IFERROR(IF(COUNT(P69),ROUND(P69/'Shareholding Pattern'!$P$79*100,2),""),"")</f>
        <v>1.84</v>
      </c>
      <c r="R69" s="240"/>
      <c r="S69" s="240"/>
      <c r="T69" s="183" t="str">
        <f t="shared" si="41"/>
        <v/>
      </c>
      <c r="U69" s="180">
        <f>+IFERROR(IF(COUNT(L69,T69),ROUND(SUM(L69,T69)/SUM('Shareholding Pattern'!$L$78,'Shareholding Pattern'!$T$78)*100,2),""),"")</f>
        <v>1.84</v>
      </c>
      <c r="V69" s="240"/>
      <c r="W69" s="157" t="str">
        <f t="shared" si="39"/>
        <v/>
      </c>
      <c r="X69" s="497"/>
      <c r="Y69" s="498"/>
      <c r="Z69" s="240">
        <v>2331227</v>
      </c>
      <c r="AA69" s="240">
        <v>0</v>
      </c>
      <c r="AB69" s="240">
        <v>0</v>
      </c>
      <c r="AC69" s="240">
        <v>0</v>
      </c>
      <c r="AH69" t="s">
        <v>799</v>
      </c>
      <c r="AR69" t="s">
        <v>185</v>
      </c>
      <c r="AX69" t="s">
        <v>799</v>
      </c>
      <c r="AZ69" t="s">
        <v>796</v>
      </c>
      <c r="BF69" t="s">
        <v>795</v>
      </c>
    </row>
    <row r="70" spans="5:58" ht="20.100000000000001" customHeight="1">
      <c r="E70" s="491" t="s">
        <v>675</v>
      </c>
      <c r="F70" s="491"/>
      <c r="G70" s="491"/>
      <c r="H70" s="52">
        <f>+IFERROR(IF(COUNT(H57:H69),ROUND(SUM(H57:H69),0),""),"")</f>
        <v>54247</v>
      </c>
      <c r="I70" s="52">
        <f>+IFERROR(IF(COUNT(I57:I69),ROUND(SUM(I57:I69),0),""),"")</f>
        <v>68918880</v>
      </c>
      <c r="J70" s="52" t="str">
        <f>+IFERROR(IF(COUNT(J57:J69),ROUND(SUM(J57:J69),0),""),"")</f>
        <v/>
      </c>
      <c r="K70" s="4" t="str">
        <f>+IFERROR(IF(COUNT(K57:K69),ROUND(SUM(K57:K69),0),""),"")</f>
        <v/>
      </c>
      <c r="L70" s="164">
        <f t="shared" ref="L70:L71" si="42">+IFERROR(IF(COUNT(I70:K70),ROUND(SUM(I70:K70),0),""),"")</f>
        <v>68918880</v>
      </c>
      <c r="M70" s="148">
        <f>+IFERROR(IF(COUNT(L70),ROUND(L70/'Shareholding Pattern'!$L$78*100,2),""),"")</f>
        <v>53.46</v>
      </c>
      <c r="N70" s="119">
        <f>+IFERROR(IF(COUNT(N57:N69),ROUND(SUM(N57:N69),0),""),"")</f>
        <v>68918880</v>
      </c>
      <c r="O70" s="119" t="str">
        <f>+IFERROR(IF(COUNT(O57:O69),ROUND(SUM(O57:O69),0),""),"")</f>
        <v/>
      </c>
      <c r="P70" s="164">
        <f t="shared" ref="P70" si="43">+IFERROR(IF(COUNT(N70:O70),ROUND(SUM(N70:O70),0),""),"")</f>
        <v>68918880</v>
      </c>
      <c r="Q70" s="152">
        <f>+IFERROR(IF(COUNT(P70),ROUND(P70/'Shareholding Pattern'!$P$79*100,2),""),"")</f>
        <v>53.46</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53.46</v>
      </c>
      <c r="V70" s="119" t="str">
        <f>+IFERROR(IF(COUNT(V57:V69),ROUND(SUM(V57:V69),0),""),"")</f>
        <v/>
      </c>
      <c r="W70" s="158" t="str">
        <f t="shared" si="39"/>
        <v/>
      </c>
      <c r="X70" s="497"/>
      <c r="Y70" s="498"/>
      <c r="Z70" s="52">
        <f>+IFERROR(IF(COUNT(Z57:Z69),ROUND(SUM(Z57:Z69),0),""),"")</f>
        <v>66744886</v>
      </c>
      <c r="AA70" s="52">
        <f t="shared" ref="AA70:AC70" si="45">+IFERROR(IF(COUNT(AA57:AA69),ROUND(SUM(AA57:AA69),0),""),"")</f>
        <v>0</v>
      </c>
      <c r="AB70" s="52">
        <f t="shared" si="45"/>
        <v>0</v>
      </c>
      <c r="AC70" s="52">
        <f t="shared" si="45"/>
        <v>0</v>
      </c>
      <c r="AR70" t="s">
        <v>186</v>
      </c>
    </row>
    <row r="71" spans="5:58" ht="20.100000000000001" customHeight="1">
      <c r="E71" s="492" t="s">
        <v>676</v>
      </c>
      <c r="F71" s="492"/>
      <c r="G71" s="492"/>
      <c r="H71" s="52">
        <f>+IFERROR(IF(COUNT(H41,H50,H55,H70),ROUND(SUM(H41,H50,H55,H70),0),""),"")</f>
        <v>54304</v>
      </c>
      <c r="I71" s="52">
        <f t="shared" ref="I71:K71" si="46">+IFERROR(IF(COUNT(I41,I50,I55,I70),ROUND(SUM(I41,I50,I55,I70),0),""),"")</f>
        <v>72259686</v>
      </c>
      <c r="J71" s="52" t="str">
        <f t="shared" si="46"/>
        <v/>
      </c>
      <c r="K71" s="52" t="str">
        <f t="shared" si="46"/>
        <v/>
      </c>
      <c r="L71" s="164">
        <f t="shared" si="42"/>
        <v>72259686</v>
      </c>
      <c r="M71" s="148">
        <f>+IFERROR(IF(COUNT(L71),ROUND(L71/'Shareholding Pattern'!$L$78*100,2),""),"")</f>
        <v>56.05</v>
      </c>
      <c r="N71" s="52">
        <f t="shared" ref="N71" si="47">+IFERROR(IF(COUNT(N41,N50,N55,N70),ROUND(SUM(N41,N50,N55,N70),0),""),"")</f>
        <v>72259686</v>
      </c>
      <c r="O71" s="52" t="str">
        <f t="shared" ref="O71:P71" si="48">+IFERROR(IF(COUNT(O41,O50,O55,O70),ROUND(SUM(O41,O50,O55,O70),0),""),"")</f>
        <v/>
      </c>
      <c r="P71" s="52">
        <f t="shared" si="48"/>
        <v>72259686</v>
      </c>
      <c r="Q71" s="152">
        <f>+IFERROR(IF(COUNT(P71),ROUND(P71/'Shareholding Pattern'!$P$79*100,2),""),"")</f>
        <v>56.05</v>
      </c>
      <c r="R71" s="52" t="str">
        <f t="shared" ref="R71" si="49">+IFERROR(IF(COUNT(R41,R50,R55,R70),ROUND(SUM(R41,R50,R55,R70),0),""),"")</f>
        <v/>
      </c>
      <c r="S71" s="52" t="str">
        <f t="shared" ref="S71" si="50">+IFERROR(IF(COUNT(S41,S50,S55,S70),ROUND(SUM(S41,S50,S55,S70),0),""),"")</f>
        <v/>
      </c>
      <c r="T71" s="287" t="str">
        <f t="shared" ref="T71" si="51">+IFERROR(IF(COUNT(R71:S71),ROUND(SUM(R71:S71),0),""),"")</f>
        <v/>
      </c>
      <c r="U71" s="137">
        <f>+IFERROR(IF(COUNT(L71,T71),ROUND(SUM(L71,T71)/SUM('Shareholding Pattern'!$L$78,'Shareholding Pattern'!$T$78)*100,2),""),"")</f>
        <v>56.05</v>
      </c>
      <c r="V71" s="52" t="str">
        <f t="shared" ref="V71" si="52">+IFERROR(IF(COUNT(V41,V50,V55,V70),ROUND(SUM(V41,V50,V55,V70),0),""),"")</f>
        <v/>
      </c>
      <c r="W71" s="158" t="str">
        <f t="shared" si="39"/>
        <v/>
      </c>
      <c r="X71" s="499"/>
      <c r="Y71" s="500"/>
      <c r="Z71" s="52">
        <f t="shared" ref="Z71" si="53">+IFERROR(IF(COUNT(Z41,Z50,Z55,Z70),ROUND(SUM(Z41,Z50,Z55,Z70),0),""),"")</f>
        <v>70079702</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5"/>
      <c r="AA72" s="335"/>
      <c r="AB72" s="335"/>
      <c r="AC72" s="292"/>
    </row>
    <row r="73" spans="5:58" ht="42" customHeight="1">
      <c r="E73" s="109"/>
      <c r="F73" s="195" t="s">
        <v>371</v>
      </c>
      <c r="M73"/>
      <c r="N73"/>
      <c r="O73"/>
      <c r="Q73"/>
      <c r="U73"/>
      <c r="V73"/>
      <c r="W73"/>
      <c r="X73"/>
      <c r="Y73"/>
      <c r="Z73" s="336"/>
      <c r="AA73" s="336"/>
      <c r="AB73" s="336"/>
      <c r="AC73" s="293"/>
    </row>
    <row r="74" spans="5:58" ht="34.5" customHeight="1">
      <c r="E74" s="96" t="s">
        <v>57</v>
      </c>
      <c r="F74" s="526" t="s">
        <v>58</v>
      </c>
      <c r="G74" s="527"/>
      <c r="H74" s="527"/>
      <c r="I74" s="527"/>
      <c r="J74" s="527"/>
      <c r="K74" s="527"/>
      <c r="L74" s="527"/>
      <c r="M74" s="527"/>
      <c r="N74" s="527"/>
      <c r="O74" s="527"/>
      <c r="P74" s="527"/>
      <c r="Q74" s="527"/>
      <c r="R74" s="527"/>
      <c r="S74" s="527"/>
      <c r="T74" s="527"/>
      <c r="U74" s="527"/>
      <c r="V74" s="527"/>
      <c r="W74" s="527"/>
      <c r="X74" s="527"/>
      <c r="Y74" s="527"/>
      <c r="Z74" s="527"/>
      <c r="AA74" s="527"/>
      <c r="AB74" s="527"/>
      <c r="AC74" s="528"/>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4"/>
      <c r="Y75" s="505"/>
      <c r="Z75" s="240"/>
      <c r="AA75" s="470"/>
      <c r="AB75" s="471"/>
      <c r="AC75" s="472"/>
      <c r="AH75" t="s">
        <v>298</v>
      </c>
      <c r="AR75" t="s">
        <v>188</v>
      </c>
      <c r="AX75" t="s">
        <v>298</v>
      </c>
      <c r="AZ75" t="s">
        <v>333</v>
      </c>
      <c r="BF75" t="s">
        <v>322</v>
      </c>
    </row>
    <row r="76" spans="5:58" ht="46.5" customHeight="1">
      <c r="E76" s="97" t="s">
        <v>59</v>
      </c>
      <c r="F76" s="364" t="s">
        <v>858</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6"/>
      <c r="Y76" s="507"/>
      <c r="Z76" s="240"/>
      <c r="AA76" s="470"/>
      <c r="AB76" s="471"/>
      <c r="AC76" s="472"/>
      <c r="AH76" t="s">
        <v>198</v>
      </c>
      <c r="AR76" t="s">
        <v>189</v>
      </c>
      <c r="AX76" t="s">
        <v>198</v>
      </c>
      <c r="AZ76" t="s">
        <v>835</v>
      </c>
      <c r="BF76" t="s">
        <v>836</v>
      </c>
    </row>
    <row r="77" spans="5:58" ht="31.5" customHeight="1">
      <c r="E77" s="525" t="s">
        <v>67</v>
      </c>
      <c r="F77" s="525"/>
      <c r="G77" s="525"/>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6"/>
      <c r="Y77" s="507"/>
      <c r="Z77" s="127" t="str">
        <f t="shared" si="58"/>
        <v/>
      </c>
      <c r="AA77" s="473"/>
      <c r="AB77" s="474"/>
      <c r="AC77" s="475"/>
      <c r="AR77" t="s">
        <v>190</v>
      </c>
    </row>
    <row r="78" spans="5:58" ht="26.25" customHeight="1">
      <c r="E78" s="521" t="s">
        <v>68</v>
      </c>
      <c r="F78" s="521"/>
      <c r="G78" s="521"/>
      <c r="H78" s="127">
        <f>+IFERROR(IF(COUNT(H26,H71,H76),ROUND(SUM(H26,H71,H76),0),""),"")</f>
        <v>54321</v>
      </c>
      <c r="I78" s="127">
        <f>+IFERROR(IF(COUNT(I26,I71,I76),ROUND(SUM(I26,I71,I76),0),""),"")</f>
        <v>128921160</v>
      </c>
      <c r="J78" s="127" t="str">
        <f>+IFERROR(IF(COUNT(J26,J71,J76),ROUND(SUM(J26,J71,J76),0),""),"")</f>
        <v/>
      </c>
      <c r="K78" s="127" t="str">
        <f>+IFERROR(IF(COUNT(K26,K71,K76),ROUND(SUM(K26,K71,K76),0),""),"")</f>
        <v/>
      </c>
      <c r="L78" s="127">
        <f>+IFERROR(IF(COUNT(L26,L71,L76),ROUND(SUM(L26,L71,L76),0),""),"")</f>
        <v>128921160</v>
      </c>
      <c r="M78" s="150">
        <f>+IFERROR(IF(COUNT(L78),ROUND(L78/'Shareholding Pattern'!$L$78*100,2),""),0)</f>
        <v>100</v>
      </c>
      <c r="N78" s="131">
        <f>+IFERROR(IF(COUNT(N26,N71,N76),ROUND(SUM(N26,N71,N76),0),""),"")</f>
        <v>128921160</v>
      </c>
      <c r="O78" s="131" t="str">
        <f>+IFERROR(IF(COUNT(O26,O71,O76),ROUND(SUM(O26,O71,O76),0),""),"")</f>
        <v/>
      </c>
      <c r="P78" s="127">
        <f>+IFERROR(IF(COUNT(P26,P71,P76),ROUND(SUM(P26,P71,P76),0),""),"")</f>
        <v>128921160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08"/>
      <c r="Y78" s="509"/>
      <c r="Z78" s="127">
        <f>+IFERROR(IF(COUNT(Z26,Z71,Z76),ROUND(SUM(Z26,Z71,Z76),0),""),"")</f>
        <v>126741176</v>
      </c>
      <c r="AA78" s="127">
        <f t="shared" ref="AA78:AC78" si="59">+IFERROR(IF(COUNT(AA26,AA71,AA76),ROUND(SUM(AA26,AA71,AA76),0),""),"")</f>
        <v>0</v>
      </c>
      <c r="AB78" s="127">
        <f t="shared" si="59"/>
        <v>0</v>
      </c>
      <c r="AC78" s="127">
        <f t="shared" si="59"/>
        <v>0</v>
      </c>
    </row>
    <row r="79" spans="5:58" ht="22.5" customHeight="1">
      <c r="E79" s="521" t="s">
        <v>69</v>
      </c>
      <c r="F79" s="521"/>
      <c r="G79" s="521"/>
      <c r="H79" s="127">
        <f>+IFERROR(IF(COUNT(H26,H71,H77),ROUND(SUM(H26,H71,H77),0),""),"")</f>
        <v>54321</v>
      </c>
      <c r="I79" s="127">
        <f>+IFERROR(IF(COUNT(I26,I71,I77),ROUND(SUM(I26,I71,I77),0),""),"")</f>
        <v>128921160</v>
      </c>
      <c r="J79" s="127" t="str">
        <f>+IFERROR(IF(COUNT(J26,J71,J77),ROUND(SUM(J26,J71,J77),0),""),"")</f>
        <v/>
      </c>
      <c r="K79" s="127" t="str">
        <f>+IFERROR(IF(COUNT(K26,K71,K77),ROUND(SUM(K26,K71,K77),0),""),"")</f>
        <v/>
      </c>
      <c r="L79" s="127">
        <f>+IFERROR(IF(COUNT(L26,L71,L77),ROUND(SUM(L26,L71,L77),0),""),"")</f>
        <v>128921160</v>
      </c>
      <c r="M79" s="236">
        <f>+IFERROR(IF(COUNT(L78),ROUND(L78/'Shareholding Pattern'!$L$78*100,2),""),"")</f>
        <v>100</v>
      </c>
      <c r="N79" s="131">
        <f>+IFERROR(IF(COUNT(N26,N71,N77),ROUND(SUM(N26,N71,N77),0),""),"")</f>
        <v>128921160</v>
      </c>
      <c r="O79" s="131" t="str">
        <f>+IFERROR(IF(COUNT(O26,O71,O77),ROUND(SUM(O26,O71,O77),0),""),"")</f>
        <v/>
      </c>
      <c r="P79" s="127">
        <f>+IFERROR(IF(COUNT(P26,P71,P77),ROUND(SUM(P26,P71,P77),0),""),"")</f>
        <v>128921160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126741176</v>
      </c>
      <c r="AA79" s="127">
        <f t="shared" ref="AA79:AC79" si="60">+IFERROR(IF(COUNT(AA26,AA71,AA77),ROUND(SUM(AA26,AA71,AA77),0),""),"")</f>
        <v>0</v>
      </c>
      <c r="AB79" s="127">
        <f t="shared" si="60"/>
        <v>0</v>
      </c>
      <c r="AC79" s="127">
        <f t="shared" si="60"/>
        <v>0</v>
      </c>
      <c r="AR79" t="s">
        <v>191</v>
      </c>
    </row>
    <row r="80" spans="5:58" ht="35.1" customHeight="1">
      <c r="E80" s="511" t="s">
        <v>165</v>
      </c>
      <c r="F80" s="512"/>
      <c r="G80" s="512"/>
      <c r="H80" s="512"/>
      <c r="I80" s="512"/>
      <c r="J80" s="512"/>
      <c r="K80" s="512"/>
      <c r="L80" s="512"/>
      <c r="M80" s="513"/>
      <c r="N80" s="516"/>
      <c r="O80" s="515"/>
      <c r="P80" s="288"/>
      <c r="Q80" s="210"/>
      <c r="R80" s="286"/>
      <c r="S80" s="286"/>
      <c r="T80" s="286"/>
      <c r="U80" s="210"/>
      <c r="V80" s="210"/>
      <c r="W80" s="210"/>
      <c r="X80" s="465"/>
      <c r="Y80" s="465"/>
      <c r="Z80" s="465"/>
      <c r="AA80" s="465"/>
      <c r="AB80" s="465"/>
      <c r="AC80" s="466"/>
    </row>
    <row r="81" spans="5:29" ht="35.1" customHeight="1">
      <c r="E81" s="511" t="s">
        <v>529</v>
      </c>
      <c r="F81" s="512"/>
      <c r="G81" s="512"/>
      <c r="H81" s="512"/>
      <c r="I81" s="512"/>
      <c r="J81" s="512"/>
      <c r="K81" s="512"/>
      <c r="L81" s="512"/>
      <c r="M81" s="513"/>
      <c r="N81" s="514"/>
      <c r="O81" s="515"/>
      <c r="P81" s="288"/>
      <c r="Q81" s="210"/>
      <c r="R81" s="286"/>
      <c r="S81" s="286"/>
      <c r="T81" s="286"/>
      <c r="U81" s="210"/>
      <c r="V81" s="210"/>
      <c r="W81" s="210"/>
      <c r="X81" s="465"/>
      <c r="Y81" s="465"/>
      <c r="Z81" s="465"/>
      <c r="AA81" s="465"/>
      <c r="AB81" s="465"/>
      <c r="AC81" s="466"/>
    </row>
    <row r="82" spans="5:29" ht="35.1" customHeight="1">
      <c r="E82" s="511" t="s">
        <v>530</v>
      </c>
      <c r="F82" s="512"/>
      <c r="G82" s="512"/>
      <c r="H82" s="512"/>
      <c r="I82" s="512"/>
      <c r="J82" s="512"/>
      <c r="K82" s="512"/>
      <c r="L82" s="512"/>
      <c r="M82" s="513"/>
      <c r="N82" s="514"/>
      <c r="O82" s="515"/>
      <c r="P82" s="288"/>
      <c r="Q82" s="210"/>
      <c r="R82" s="286"/>
      <c r="S82" s="286"/>
      <c r="T82" s="286"/>
      <c r="U82" s="210"/>
      <c r="V82" s="210"/>
      <c r="W82" s="210"/>
      <c r="X82" s="465"/>
      <c r="Y82" s="465"/>
      <c r="Z82" s="465"/>
      <c r="AA82" s="465"/>
      <c r="AB82" s="465"/>
      <c r="AC82" s="466"/>
    </row>
    <row r="83" spans="5:29" ht="35.1" customHeight="1">
      <c r="E83" s="511" t="s">
        <v>531</v>
      </c>
      <c r="F83" s="512"/>
      <c r="G83" s="512"/>
      <c r="H83" s="512"/>
      <c r="I83" s="512"/>
      <c r="J83" s="512"/>
      <c r="K83" s="512"/>
      <c r="L83" s="512"/>
      <c r="M83" s="513"/>
      <c r="N83" s="516"/>
      <c r="O83" s="515"/>
      <c r="P83" s="288"/>
      <c r="Q83" s="210"/>
      <c r="R83" s="286"/>
      <c r="S83" s="286"/>
      <c r="T83" s="286"/>
      <c r="U83" s="210"/>
      <c r="V83" s="210"/>
      <c r="W83" s="210"/>
      <c r="X83" s="465"/>
      <c r="Y83" s="465"/>
      <c r="Z83" s="465"/>
      <c r="AA83" s="465"/>
      <c r="AB83" s="465"/>
      <c r="AC83" s="466"/>
    </row>
  </sheetData>
  <sheetProtection algorithmName="SHA-512" hashValue="YpJIonG+2wdMbLLH1uHurJaubgXMSGHuLMibwIpTtVa06M+Qkyaj2k70y0IwonAvaWQnLfjDb6keL65S6syz+A==" saltValue="kKql4VnImd+yS6mg5voEzw==" spinCount="100000" sheet="1" objects="1" scenarios="1"/>
  <mergeCells count="58">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X30:Y41"/>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s>
  <dataValidations count="8">
    <dataValidation type="whole" operator="lessThanOrEqual" allowBlank="1" showInputMessage="1" showErrorMessage="1" sqref="V75:V76 V52:V54 V57:V69 V30:V40 V43:V49">
      <formula1>I30</formula1>
    </dataValidation>
    <dataValidation type="whole" operator="lessThanOrEqual" allowBlank="1" showInputMessage="1" showErrorMessage="1" sqref="Z75:Z76 Z30:Z40 Z43:Z49 Z52:Z54 Z57:Z69">
      <formula1>L30</formula1>
    </dataValidation>
    <dataValidation type="whole" operator="greaterThanOrEqual" allowBlank="1" showInputMessage="1" showErrorMessage="1" sqref="N52:O54 R52:S54 N75:O76 R75:S76 I75:K76 I52:K54 I57:K69 N57:O69 R57:S69 R43:S49 R30:S40 N30:O40 N43:O49 I43:K49 I30:K40">
      <formula1>0</formula1>
    </dataValidation>
    <dataValidation type="whole" operator="greaterThan" allowBlank="1" showInputMessage="1" showErrorMessage="1" sqref="H52:H54 H75:H76 H57:H69 H43:H49 H30:H40">
      <formula1>0</formula1>
    </dataValidation>
    <dataValidation operator="greaterThan" allowBlank="1" showInputMessage="1" showErrorMessage="1" sqref="H20:H24 H14:H17"/>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formula1>L30</formula1>
    </dataValidation>
  </dataValidations>
  <hyperlinks>
    <hyperlink ref="F14" location="IndHUF!F12" display="Individuals/Hindu undivided Family"/>
    <hyperlink ref="F15" location="CGAndSG!F12" display="Central  Government/ State Government(s)"/>
    <hyperlink ref="F16" location="Banks!F12" display="Financial  Institutions/ Banks"/>
    <hyperlink ref="F17" location="IndHUF!F12" display="Any Other (specify)"/>
    <hyperlink ref="F20" location="Individuals!F12" display="Individuals (NonResident Individuals/ Foreign Individuals)"/>
    <hyperlink ref="F21" location="Government!F12" display="Government"/>
    <hyperlink ref="F22" location="Institutions!F12" display="Institutions"/>
    <hyperlink ref="F23" location="FPIPromoter!F12" display="Foreign Portfolio Investor"/>
    <hyperlink ref="F24" location="OtherForeign!F12" display="Any Other (specify)"/>
    <hyperlink ref="F30" location="MutuaFund!F12" display="Mutual Funds"/>
    <hyperlink ref="F31" location="VentureCap!F12" display="Venture Capital Funds"/>
    <hyperlink ref="F32" location="AIF!F12" display="Alternate Investment Funds"/>
    <hyperlink ref="F44" location="FVC!F12" display="Foreign Venture Capital Investors"/>
    <hyperlink ref="F46" location="FPI_Insti!F12" display="Foreign Portfolio Investors"/>
    <hyperlink ref="F33" location="Bank_Insti!F12" display="Financial  Institutions/ Banks"/>
    <hyperlink ref="F34" location="Insurance!F12" display="Insurance  Companies"/>
    <hyperlink ref="F35" location="Pension!F12" display="Provident Funds/ Pension Funds"/>
    <hyperlink ref="F52" location="'CG&amp;SG&amp;PI'!F12" display="Central  Government/  State  Government(s)/ President of India"/>
    <hyperlink ref="F63" location="'Indivisual(aI)'!F12" display="'Indivisual(aI)'!F12"/>
    <hyperlink ref="F64" location="'Indivisual(aII)'!F12" display="'Indivisual(aII)'!F12"/>
    <hyperlink ref="F48" location="OD!F12" display="Overseas Depositories (holding DRs) (balancing figure)"/>
    <hyperlink ref="F69" location="Other_NonInsti!F12" display="Any Other (specify)"/>
    <hyperlink ref="F75" location="DRHolder!F12" display="Custodian/DR  Holder - Name of DR Holders  (If Available)"/>
    <hyperlink ref="F72" location="PAC_Public!F12" display="Details of the shareholders acting as persons in Concert for Public"/>
    <hyperlink ref="F73" location="Unclaimed_Public!A1" display="Details of Shares which remain unclaimed for Public"/>
    <hyperlink ref="F27" location="Unclaimed_Prom!I14" display="Details of Shares which remain unclaimed for Promoter &amp; Promoter Group"/>
    <hyperlink ref="F38" location="NBFC!F12" display="NBFCs registered with RBI"/>
    <hyperlink ref="F40" location="Other_Insti!F12" display="Any Other (specify)"/>
    <hyperlink ref="F36" location="AssetReconstruct!F12" display="Asset reconstruction companies"/>
    <hyperlink ref="F37" location="'Sovereign Wealth(Domestic)'!F12" display="Sovereign Wealth Funds"/>
    <hyperlink ref="F39" location="'Other Financial Institutions'!F12" display="Other Financial Institutions"/>
    <hyperlink ref="F43" location="'Foreign Direct Investment'!F12" display="Foreign Direct Investment"/>
    <hyperlink ref="F45" location="'Sovereign Wealth(Foreign)'!F12" display="Sovereign Wealth Funds"/>
    <hyperlink ref="F47" location="'Foreign Portfolio Category II'!F12" display="Foreign Portfolio Investors Category II"/>
    <hyperlink ref="F49" location="'Other_Insti (Foreign)'!E12" display="Any Other (specify)"/>
    <hyperlink ref="F53" location="'State Government_Governor'!F12" display="State Government / Governor"/>
    <hyperlink ref="F54" location="'Shareholding by Companies'!F12" display="Shareholding by Companies or Bodies Corporate where Central / State Government is a promoter"/>
    <hyperlink ref="F57" location="'Associate companies_Subsidiar'!F12" display="Associate companies / Subsidiaries"/>
    <hyperlink ref="F58" location="'Directors and their relatives'!A1" display="Directors and their relatives (excluding independent directors and nominee directors)"/>
    <hyperlink ref="F59" location="'Key Managerial Personnel'!F12" display="Key Managerial Personnel"/>
    <hyperlink ref="F60" location="'Relatives of promoters'!F12" display="Relatives of promoters (other than ‘immediate relatives’ of promoters disclosed under ‘Promoter and Promoter Group’ category)"/>
    <hyperlink ref="F61" location="'Trusts where any person'!F12" display="Trusts where any person belonging to 'Promoter and Promoter Group' category is 'trustee', 'beneficiary', or 'author of the trust'"/>
    <hyperlink ref="F62" location="'Investor Education'!F12" display="Investor Education and Protection Fund (IEPF)"/>
    <hyperlink ref="F65" location="'Non Resident Indians (NRIs)'!A1" display="Non Resident Indians (NRIs)"/>
    <hyperlink ref="F66" location="'Foreign Nationals'!F12" display="Foreign Nationals"/>
    <hyperlink ref="F67" location="'Foreign Companies'!F12" display="Foreign Companies"/>
    <hyperlink ref="F68" location="'Bodies Corporate'!F12" display="Bodies Corporate"/>
    <hyperlink ref="F76" location="EBT!F12" display="Employee Benefit Trust / Employee Welfare Trust under SEBI (Share Based Employee Benefits and Sweat Equity) Regulations, 2021"/>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7"/>
  </sheetPr>
  <dimension ref="A1:XFC28"/>
  <sheetViews>
    <sheetView showGridLines="0" workbookViewId="0">
      <pane xSplit="3" ySplit="14" topLeftCell="D15" activePane="bottomRight" state="frozen"/>
      <selection activeCell="A7" sqref="A7"/>
      <selection pane="topRight" activeCell="D7" sqref="D7"/>
      <selection pane="bottomLeft" activeCell="A15" sqref="A15"/>
      <selection pane="bottomRight" activeCell="F12" sqref="F12"/>
    </sheetView>
  </sheetViews>
  <sheetFormatPr defaultColWidth="0" defaultRowHeight="15"/>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1.85546875" customWidth="1"/>
    <col min="32" max="16383" width="2.5703125" hidden="1"/>
    <col min="16384" max="16384" width="1.85546875" hidden="1"/>
  </cols>
  <sheetData>
    <row r="1" spans="4:54" hidden="1">
      <c r="I1">
        <v>9</v>
      </c>
      <c r="J1">
        <v>0</v>
      </c>
      <c r="AE1" t="s">
        <v>341</v>
      </c>
      <c r="AF1" t="s">
        <v>440</v>
      </c>
      <c r="AG1" t="s">
        <v>347</v>
      </c>
      <c r="AH1" t="s">
        <v>394</v>
      </c>
      <c r="AI1" t="s">
        <v>468</v>
      </c>
      <c r="AJ1" t="s">
        <v>350</v>
      </c>
      <c r="AK1" t="s">
        <v>389</v>
      </c>
      <c r="AL1" t="s">
        <v>338</v>
      </c>
      <c r="AM1" t="s">
        <v>448</v>
      </c>
      <c r="AN1" t="s">
        <v>463</v>
      </c>
      <c r="AO1" t="s">
        <v>464</v>
      </c>
      <c r="AP1" t="s">
        <v>571</v>
      </c>
      <c r="AQ1" t="s">
        <v>336</v>
      </c>
      <c r="AR1" t="s">
        <v>862</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4" hidden="1">
      <c r="I3">
        <f ca="1">+IFERROR(IF(COUNT(I13:I24),ROUND(SUMIF($F$13:I24,"Category",I13:I24),0),""),"")</f>
        <v>851</v>
      </c>
      <c r="J3">
        <f ca="1">+IFERROR(IF(COUNT(J13:J24),ROUND(SUMIF($F$13:J24,"Category",J13:J24),0),""),"")</f>
        <v>2369537</v>
      </c>
      <c r="K3" t="str">
        <f>+IFERROR(IF(COUNT(K13:K24),ROUND(SUMIF($F$13:K24,"Category",K13:K24),0),""),"")</f>
        <v/>
      </c>
      <c r="L3" t="str">
        <f>+IFERROR(IF(COUNT(L13:L24),ROUND(SUMIF($F$13:L24,"Category",L13:L24),0),""),"")</f>
        <v/>
      </c>
      <c r="M3">
        <f ca="1">+IFERROR(IF(COUNT(M13:M24),ROUND(SUMIF($F$13:M24,"Category",M13:M24),0),""),"")</f>
        <v>2369537</v>
      </c>
      <c r="N3">
        <f ca="1">+IFERROR(IF(COUNT(N13:N24),ROUND(SUMIF($F$13:N24,"Category",N13:N24),2),""),"")</f>
        <v>1.83</v>
      </c>
      <c r="O3">
        <f ca="1">+IFERROR(IF(COUNT(O13:O24),ROUND(SUMIF($F$13:O24,"Category",O13:O24),0),""),"")</f>
        <v>2369537</v>
      </c>
      <c r="P3" t="str">
        <f>+IFERROR(IF(COUNT(P13:P24),ROUND(SUMIF($F$13:P24,"Category",P13:P24),0),""),"")</f>
        <v/>
      </c>
      <c r="Q3">
        <f ca="1">+IFERROR(IF(COUNT(Q13:Q24),ROUND(SUMIF($F$13:Q24,"Category",Q13:Q24),0),""),"")</f>
        <v>2369537</v>
      </c>
      <c r="R3">
        <f ca="1">+IFERROR(IF(COUNT(R13:R24),ROUND(SUMIF($F$13:R24,"Category",R13:R24),2),""),"")</f>
        <v>1.83</v>
      </c>
      <c r="S3" t="str">
        <f>+IFERROR(IF(COUNT(S13:S24),ROUND(SUMIF($F$13:S24,"Category",S13:S24),0),""),"")</f>
        <v/>
      </c>
      <c r="T3" t="str">
        <f>+IFERROR(IF(COUNT(T13:T24),ROUND(SUMIF($F$13:T24,"Category",T13:T24),0),""),"")</f>
        <v/>
      </c>
      <c r="U3" t="str">
        <f>+IFERROR(IF(COUNT(U13:U24),ROUND(SUMIF($F$13:U24,"Category",U13:U24),0),""),"")</f>
        <v/>
      </c>
      <c r="V3">
        <f ca="1">+IFERROR(IF(COUNT(V13:V24),ROUND(SUMIF($F$13:V24,"Category",V13:V24),2),""),"")</f>
        <v>1.83</v>
      </c>
      <c r="W3" t="str">
        <f>+IFERROR(IF(COUNT(W13:W24),ROUND(SUMIF($F$13:W24,"Category",W13:W24),0),""),"")</f>
        <v/>
      </c>
      <c r="X3" t="str">
        <f>+IFERROR(IF(COUNT(X13:X24),ROUND(SUMIF($F$13:X24,"Category",X13:X24),2),""),"")</f>
        <v/>
      </c>
      <c r="Y3">
        <f ca="1">+IFERROR(IF(COUNT(Y13:Y24),ROUND(SUMIF($F$13:Y24,"Category",Y13:Y24),0),""),"")</f>
        <v>2331227</v>
      </c>
    </row>
    <row r="4" spans="4:54" hidden="1"/>
    <row r="5" spans="4:54" hidden="1"/>
    <row r="6" spans="4:54" hidden="1"/>
    <row r="9" spans="4:54" ht="29.25" customHeight="1">
      <c r="D9" s="529" t="s">
        <v>119</v>
      </c>
      <c r="E9" s="529" t="s">
        <v>34</v>
      </c>
      <c r="F9" s="529" t="s">
        <v>376</v>
      </c>
      <c r="G9" s="529" t="s">
        <v>118</v>
      </c>
      <c r="H9" s="447" t="s">
        <v>1</v>
      </c>
      <c r="I9" s="529" t="s">
        <v>368</v>
      </c>
      <c r="J9" s="447" t="s">
        <v>3</v>
      </c>
      <c r="K9" s="447" t="s">
        <v>4</v>
      </c>
      <c r="L9" s="447" t="s">
        <v>5</v>
      </c>
      <c r="M9" s="447" t="s">
        <v>6</v>
      </c>
      <c r="N9" s="447" t="s">
        <v>7</v>
      </c>
      <c r="O9" s="447" t="s">
        <v>8</v>
      </c>
      <c r="P9" s="447"/>
      <c r="Q9" s="447"/>
      <c r="R9" s="447"/>
      <c r="S9" s="447" t="s">
        <v>9</v>
      </c>
      <c r="T9" s="529" t="s">
        <v>447</v>
      </c>
      <c r="U9" s="529" t="s">
        <v>116</v>
      </c>
      <c r="V9" s="447" t="s">
        <v>89</v>
      </c>
      <c r="W9" s="447" t="s">
        <v>12</v>
      </c>
      <c r="X9" s="447"/>
      <c r="Y9" s="447" t="s">
        <v>14</v>
      </c>
      <c r="Z9" s="447" t="s">
        <v>441</v>
      </c>
      <c r="AA9" s="479" t="s">
        <v>707</v>
      </c>
      <c r="AB9" s="480"/>
      <c r="AC9" s="481"/>
      <c r="AV9" t="s">
        <v>34</v>
      </c>
    </row>
    <row r="10" spans="4:54" ht="31.5" customHeight="1">
      <c r="D10" s="464"/>
      <c r="E10" s="464"/>
      <c r="F10" s="464"/>
      <c r="G10" s="464"/>
      <c r="H10" s="447"/>
      <c r="I10" s="464"/>
      <c r="J10" s="447"/>
      <c r="K10" s="447"/>
      <c r="L10" s="447"/>
      <c r="M10" s="447"/>
      <c r="N10" s="447"/>
      <c r="O10" s="447" t="s">
        <v>15</v>
      </c>
      <c r="P10" s="447"/>
      <c r="Q10" s="447"/>
      <c r="R10" s="447" t="s">
        <v>16</v>
      </c>
      <c r="S10" s="447"/>
      <c r="T10" s="464"/>
      <c r="U10" s="464"/>
      <c r="V10" s="447"/>
      <c r="W10" s="447"/>
      <c r="X10" s="447"/>
      <c r="Y10" s="447"/>
      <c r="Z10" s="447"/>
      <c r="AA10" s="458" t="s">
        <v>708</v>
      </c>
      <c r="AB10" s="459"/>
      <c r="AC10" s="460"/>
      <c r="AV10" t="s">
        <v>379</v>
      </c>
    </row>
    <row r="11" spans="4:54" ht="45">
      <c r="D11" s="446"/>
      <c r="E11" s="446"/>
      <c r="F11" s="446"/>
      <c r="G11" s="446"/>
      <c r="H11" s="447"/>
      <c r="I11" s="446"/>
      <c r="J11" s="447"/>
      <c r="K11" s="447"/>
      <c r="L11" s="447"/>
      <c r="M11" s="447"/>
      <c r="N11" s="447"/>
      <c r="O11" s="27" t="s">
        <v>17</v>
      </c>
      <c r="P11" s="27" t="s">
        <v>18</v>
      </c>
      <c r="Q11" s="27" t="s">
        <v>19</v>
      </c>
      <c r="R11" s="447"/>
      <c r="S11" s="447"/>
      <c r="T11" s="446"/>
      <c r="U11" s="446"/>
      <c r="V11" s="447"/>
      <c r="W11" s="27" t="s">
        <v>20</v>
      </c>
      <c r="X11" s="27" t="s">
        <v>21</v>
      </c>
      <c r="Y11" s="447"/>
      <c r="Z11" s="447"/>
      <c r="AA11" s="55" t="s">
        <v>709</v>
      </c>
      <c r="AB11" s="55" t="s">
        <v>710</v>
      </c>
      <c r="AC11" s="55" t="s">
        <v>711</v>
      </c>
    </row>
    <row r="12" spans="4:54" ht="24.75" customHeight="1">
      <c r="D12" s="8" t="s">
        <v>685</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71" t="s">
        <v>347</v>
      </c>
      <c r="F15" s="371" t="s">
        <v>34</v>
      </c>
      <c r="G15" s="385"/>
      <c r="H15" s="384"/>
      <c r="I15" s="38">
        <v>2</v>
      </c>
      <c r="J15" s="38">
        <v>107</v>
      </c>
      <c r="K15" s="38"/>
      <c r="L15" s="38"/>
      <c r="M15" s="369">
        <f t="shared" ref="M15:M23" si="0">+IFERROR(IF(COUNT(J15:L15),ROUND(SUM(J15:L15),0),""),"")</f>
        <v>107</v>
      </c>
      <c r="N15" s="187">
        <f>+IFERROR(IF(COUNT(M15),ROUND(M15/'Shareholding Pattern'!$L$78*100,2),""),"")</f>
        <v>0</v>
      </c>
      <c r="O15" s="38">
        <f t="shared" ref="O15:O23" si="1">IF(J15="","",J15)</f>
        <v>107</v>
      </c>
      <c r="P15" s="38"/>
      <c r="Q15" s="369">
        <f t="shared" ref="Q15:Q23" si="2">+IFERROR(IF(COUNT(O15:P15),ROUND(SUM(O15,P15),2),""),"")</f>
        <v>107</v>
      </c>
      <c r="R15" s="187">
        <f>+IFERROR(IF(COUNT(Q15),ROUND(Q15/('Shareholding Pattern'!$P$79)*100,2),""),"")</f>
        <v>0</v>
      </c>
      <c r="S15" s="38"/>
      <c r="T15" s="38"/>
      <c r="U15" s="369" t="str">
        <f t="shared" ref="U15:U23" si="3">+IFERROR(IF(COUNT(S15:T15),ROUND(SUM(S15:T15),0),""),"")</f>
        <v/>
      </c>
      <c r="V15" s="186">
        <f>+IFERROR(IF(COUNT(M15,U15),ROUND(SUM(U15,M15)/SUM('Shareholding Pattern'!$L$78,'Shareholding Pattern'!$T$78)*100,2),""),"")</f>
        <v>0</v>
      </c>
      <c r="W15" s="38"/>
      <c r="X15" s="186" t="str">
        <f t="shared" ref="X15:X23" si="4">+IFERROR(IF(COUNT(W15),ROUND(SUM(W15)/SUM(M15)*100,2),""),0)</f>
        <v/>
      </c>
      <c r="Y15" s="38">
        <v>107</v>
      </c>
      <c r="Z15" s="228"/>
      <c r="AA15" s="38">
        <v>0</v>
      </c>
      <c r="AB15" s="38">
        <v>0</v>
      </c>
      <c r="AC15" s="38">
        <v>0</v>
      </c>
    </row>
    <row r="16" spans="4:54" ht="24.75" customHeight="1">
      <c r="D16" s="74">
        <v>2</v>
      </c>
      <c r="E16" s="371" t="s">
        <v>575</v>
      </c>
      <c r="F16" s="371" t="s">
        <v>34</v>
      </c>
      <c r="G16" s="371" t="s">
        <v>910</v>
      </c>
      <c r="H16" s="384"/>
      <c r="I16" s="38">
        <v>14</v>
      </c>
      <c r="J16" s="38">
        <v>81322</v>
      </c>
      <c r="K16" s="38"/>
      <c r="L16" s="38"/>
      <c r="M16" s="369">
        <f t="shared" si="0"/>
        <v>81322</v>
      </c>
      <c r="N16" s="187">
        <f>+IFERROR(IF(COUNT(M16),ROUND(M16/'Shareholding Pattern'!$L$78*100,2),""),"")</f>
        <v>0.06</v>
      </c>
      <c r="O16" s="38">
        <f t="shared" si="1"/>
        <v>81322</v>
      </c>
      <c r="P16" s="38"/>
      <c r="Q16" s="369">
        <f t="shared" si="2"/>
        <v>81322</v>
      </c>
      <c r="R16" s="187">
        <f>+IFERROR(IF(COUNT(Q16),ROUND(Q16/('Shareholding Pattern'!$P$79)*100,2),""),"")</f>
        <v>0.06</v>
      </c>
      <c r="S16" s="38"/>
      <c r="T16" s="38"/>
      <c r="U16" s="369" t="str">
        <f t="shared" si="3"/>
        <v/>
      </c>
      <c r="V16" s="186">
        <f>+IFERROR(IF(COUNT(M16,U16),ROUND(SUM(U16,M16)/SUM('Shareholding Pattern'!$L$78,'Shareholding Pattern'!$T$78)*100,2),""),"")</f>
        <v>0.06</v>
      </c>
      <c r="W16" s="38"/>
      <c r="X16" s="186" t="str">
        <f t="shared" si="4"/>
        <v/>
      </c>
      <c r="Y16" s="38">
        <v>81322</v>
      </c>
      <c r="Z16" s="228"/>
      <c r="AA16" s="38">
        <v>0</v>
      </c>
      <c r="AB16" s="38">
        <v>0</v>
      </c>
      <c r="AC16" s="38">
        <v>0</v>
      </c>
    </row>
    <row r="17" spans="4:29" ht="24.75" customHeight="1">
      <c r="D17" s="74">
        <v>3</v>
      </c>
      <c r="E17" s="371" t="s">
        <v>336</v>
      </c>
      <c r="F17" s="371" t="s">
        <v>34</v>
      </c>
      <c r="G17" s="385"/>
      <c r="H17" s="384"/>
      <c r="I17" s="38">
        <v>794</v>
      </c>
      <c r="J17" s="38">
        <v>1185616</v>
      </c>
      <c r="K17" s="38"/>
      <c r="L17" s="38"/>
      <c r="M17" s="369">
        <f t="shared" si="0"/>
        <v>1185616</v>
      </c>
      <c r="N17" s="187">
        <f>+IFERROR(IF(COUNT(M17),ROUND(M17/'Shareholding Pattern'!$L$78*100,2),""),"")</f>
        <v>0.92</v>
      </c>
      <c r="O17" s="38">
        <f t="shared" si="1"/>
        <v>1185616</v>
      </c>
      <c r="P17" s="38"/>
      <c r="Q17" s="369">
        <f t="shared" si="2"/>
        <v>1185616</v>
      </c>
      <c r="R17" s="187">
        <f>+IFERROR(IF(COUNT(Q17),ROUND(Q17/('Shareholding Pattern'!$P$79)*100,2),""),"")</f>
        <v>0.92</v>
      </c>
      <c r="S17" s="38"/>
      <c r="T17" s="38"/>
      <c r="U17" s="369" t="str">
        <f t="shared" si="3"/>
        <v/>
      </c>
      <c r="V17" s="186">
        <f>+IFERROR(IF(COUNT(M17,U17),ROUND(SUM(U17,M17)/SUM('Shareholding Pattern'!$L$78,'Shareholding Pattern'!$T$78)*100,2),""),"")</f>
        <v>0.92</v>
      </c>
      <c r="W17" s="38"/>
      <c r="X17" s="186" t="str">
        <f t="shared" si="4"/>
        <v/>
      </c>
      <c r="Y17" s="38">
        <v>1185616</v>
      </c>
      <c r="Z17" s="228"/>
      <c r="AA17" s="38">
        <v>0</v>
      </c>
      <c r="AB17" s="38">
        <v>0</v>
      </c>
      <c r="AC17" s="38">
        <v>0</v>
      </c>
    </row>
    <row r="18" spans="4:29" ht="24.75" customHeight="1">
      <c r="D18" s="74">
        <v>4</v>
      </c>
      <c r="E18" s="371" t="s">
        <v>575</v>
      </c>
      <c r="F18" s="371" t="s">
        <v>34</v>
      </c>
      <c r="G18" s="371" t="s">
        <v>911</v>
      </c>
      <c r="H18" s="384"/>
      <c r="I18" s="38">
        <v>13</v>
      </c>
      <c r="J18" s="38">
        <v>93028</v>
      </c>
      <c r="K18" s="38"/>
      <c r="L18" s="38"/>
      <c r="M18" s="369">
        <f t="shared" si="0"/>
        <v>93028</v>
      </c>
      <c r="N18" s="187">
        <f>+IFERROR(IF(COUNT(M18),ROUND(M18/'Shareholding Pattern'!$L$78*100,2),""),"")</f>
        <v>7.0000000000000007E-2</v>
      </c>
      <c r="O18" s="38">
        <f t="shared" si="1"/>
        <v>93028</v>
      </c>
      <c r="P18" s="38"/>
      <c r="Q18" s="369">
        <f t="shared" si="2"/>
        <v>93028</v>
      </c>
      <c r="R18" s="187">
        <f>+IFERROR(IF(COUNT(Q18),ROUND(Q18/('Shareholding Pattern'!$P$79)*100,2),""),"")</f>
        <v>7.0000000000000007E-2</v>
      </c>
      <c r="S18" s="38"/>
      <c r="T18" s="38"/>
      <c r="U18" s="369" t="str">
        <f t="shared" si="3"/>
        <v/>
      </c>
      <c r="V18" s="186">
        <f>+IFERROR(IF(COUNT(M18,U18),ROUND(SUM(U18,M18)/SUM('Shareholding Pattern'!$L$78,'Shareholding Pattern'!$T$78)*100,2),""),"")</f>
        <v>7.0000000000000007E-2</v>
      </c>
      <c r="W18" s="38"/>
      <c r="X18" s="186" t="str">
        <f t="shared" si="4"/>
        <v/>
      </c>
      <c r="Y18" s="38">
        <v>93028</v>
      </c>
      <c r="Z18" s="228"/>
      <c r="AA18" s="38">
        <v>0</v>
      </c>
      <c r="AB18" s="38">
        <v>0</v>
      </c>
      <c r="AC18" s="38">
        <v>0</v>
      </c>
    </row>
    <row r="19" spans="4:29" ht="24.75" customHeight="1">
      <c r="D19" s="74">
        <v>5</v>
      </c>
      <c r="E19" s="371" t="s">
        <v>575</v>
      </c>
      <c r="F19" s="371" t="s">
        <v>34</v>
      </c>
      <c r="G19" s="371" t="s">
        <v>912</v>
      </c>
      <c r="H19" s="384"/>
      <c r="I19" s="38">
        <v>21</v>
      </c>
      <c r="J19" s="38">
        <v>272534</v>
      </c>
      <c r="K19" s="38"/>
      <c r="L19" s="38"/>
      <c r="M19" s="369">
        <f t="shared" si="0"/>
        <v>272534</v>
      </c>
      <c r="N19" s="187">
        <f>+IFERROR(IF(COUNT(M19),ROUND(M19/'Shareholding Pattern'!$L$78*100,2),""),"")</f>
        <v>0.21</v>
      </c>
      <c r="O19" s="38">
        <f t="shared" si="1"/>
        <v>272534</v>
      </c>
      <c r="P19" s="38"/>
      <c r="Q19" s="369">
        <f t="shared" si="2"/>
        <v>272534</v>
      </c>
      <c r="R19" s="187">
        <f>+IFERROR(IF(COUNT(Q19),ROUND(Q19/('Shareholding Pattern'!$P$79)*100,2),""),"")</f>
        <v>0.21</v>
      </c>
      <c r="S19" s="38"/>
      <c r="T19" s="38"/>
      <c r="U19" s="369" t="str">
        <f t="shared" si="3"/>
        <v/>
      </c>
      <c r="V19" s="186">
        <f>+IFERROR(IF(COUNT(M19,U19),ROUND(SUM(U19,M19)/SUM('Shareholding Pattern'!$L$78,'Shareholding Pattern'!$T$78)*100,2),""),"")</f>
        <v>0.21</v>
      </c>
      <c r="W19" s="38"/>
      <c r="X19" s="186" t="str">
        <f t="shared" si="4"/>
        <v/>
      </c>
      <c r="Y19" s="38">
        <v>272534</v>
      </c>
      <c r="Z19" s="228"/>
      <c r="AA19" s="38">
        <v>0</v>
      </c>
      <c r="AB19" s="38">
        <v>0</v>
      </c>
      <c r="AC19" s="38">
        <v>0</v>
      </c>
    </row>
    <row r="20" spans="4:29" ht="24.75" customHeight="1">
      <c r="D20" s="74">
        <v>6</v>
      </c>
      <c r="E20" s="371" t="s">
        <v>575</v>
      </c>
      <c r="F20" s="371" t="s">
        <v>34</v>
      </c>
      <c r="G20" s="371" t="s">
        <v>913</v>
      </c>
      <c r="H20" s="384"/>
      <c r="I20" s="38">
        <v>1</v>
      </c>
      <c r="J20" s="38">
        <v>3709</v>
      </c>
      <c r="K20" s="38"/>
      <c r="L20" s="38"/>
      <c r="M20" s="369">
        <f t="shared" si="0"/>
        <v>3709</v>
      </c>
      <c r="N20" s="187">
        <f>+IFERROR(IF(COUNT(M20),ROUND(M20/'Shareholding Pattern'!$L$78*100,2),""),"")</f>
        <v>0</v>
      </c>
      <c r="O20" s="38">
        <f t="shared" si="1"/>
        <v>3709</v>
      </c>
      <c r="P20" s="38"/>
      <c r="Q20" s="369">
        <f t="shared" si="2"/>
        <v>3709</v>
      </c>
      <c r="R20" s="187">
        <f>+IFERROR(IF(COUNT(Q20),ROUND(Q20/('Shareholding Pattern'!$P$79)*100,2),""),"")</f>
        <v>0</v>
      </c>
      <c r="S20" s="38"/>
      <c r="T20" s="38"/>
      <c r="U20" s="369" t="str">
        <f t="shared" si="3"/>
        <v/>
      </c>
      <c r="V20" s="186">
        <f>+IFERROR(IF(COUNT(M20,U20),ROUND(SUM(U20,M20)/SUM('Shareholding Pattern'!$L$78,'Shareholding Pattern'!$T$78)*100,2),""),"")</f>
        <v>0</v>
      </c>
      <c r="W20" s="38"/>
      <c r="X20" s="186" t="str">
        <f t="shared" si="4"/>
        <v/>
      </c>
      <c r="Y20" s="38">
        <v>3709</v>
      </c>
      <c r="Z20" s="228"/>
      <c r="AA20" s="38">
        <v>0</v>
      </c>
      <c r="AB20" s="38">
        <v>0</v>
      </c>
      <c r="AC20" s="38">
        <v>0</v>
      </c>
    </row>
    <row r="21" spans="4:29" ht="24.75" customHeight="1">
      <c r="D21" s="74">
        <v>7</v>
      </c>
      <c r="E21" s="371" t="s">
        <v>575</v>
      </c>
      <c r="F21" s="371" t="s">
        <v>34</v>
      </c>
      <c r="G21" s="371" t="s">
        <v>914</v>
      </c>
      <c r="H21" s="384"/>
      <c r="I21" s="38">
        <v>2</v>
      </c>
      <c r="J21" s="38">
        <v>151271</v>
      </c>
      <c r="K21" s="38"/>
      <c r="L21" s="38"/>
      <c r="M21" s="369">
        <f t="shared" si="0"/>
        <v>151271</v>
      </c>
      <c r="N21" s="187">
        <f>+IFERROR(IF(COUNT(M21),ROUND(M21/'Shareholding Pattern'!$L$78*100,2),""),"")</f>
        <v>0.12</v>
      </c>
      <c r="O21" s="38">
        <f t="shared" si="1"/>
        <v>151271</v>
      </c>
      <c r="P21" s="38"/>
      <c r="Q21" s="369">
        <f t="shared" si="2"/>
        <v>151271</v>
      </c>
      <c r="R21" s="187">
        <f>+IFERROR(IF(COUNT(Q21),ROUND(Q21/('Shareholding Pattern'!$P$79)*100,2),""),"")</f>
        <v>0.12</v>
      </c>
      <c r="S21" s="38"/>
      <c r="T21" s="38"/>
      <c r="U21" s="369" t="str">
        <f t="shared" si="3"/>
        <v/>
      </c>
      <c r="V21" s="186">
        <f>+IFERROR(IF(COUNT(M21,U21),ROUND(SUM(U21,M21)/SUM('Shareholding Pattern'!$L$78,'Shareholding Pattern'!$T$78)*100,2),""),"")</f>
        <v>0.12</v>
      </c>
      <c r="W21" s="38"/>
      <c r="X21" s="186" t="str">
        <f t="shared" si="4"/>
        <v/>
      </c>
      <c r="Y21" s="38">
        <v>151271</v>
      </c>
      <c r="Z21" s="228"/>
      <c r="AA21" s="38">
        <v>0</v>
      </c>
      <c r="AB21" s="38">
        <v>0</v>
      </c>
      <c r="AC21" s="38">
        <v>0</v>
      </c>
    </row>
    <row r="22" spans="4:29" ht="24.75" customHeight="1">
      <c r="D22" s="74">
        <v>8</v>
      </c>
      <c r="E22" s="371" t="s">
        <v>335</v>
      </c>
      <c r="F22" s="371" t="s">
        <v>34</v>
      </c>
      <c r="G22" s="385"/>
      <c r="H22" s="384"/>
      <c r="I22" s="38">
        <v>3</v>
      </c>
      <c r="J22" s="38">
        <v>127810</v>
      </c>
      <c r="K22" s="38"/>
      <c r="L22" s="38"/>
      <c r="M22" s="369">
        <f t="shared" si="0"/>
        <v>127810</v>
      </c>
      <c r="N22" s="187">
        <f>+IFERROR(IF(COUNT(M22),ROUND(M22/'Shareholding Pattern'!$L$78*100,2),""),"")</f>
        <v>0.1</v>
      </c>
      <c r="O22" s="38">
        <f t="shared" si="1"/>
        <v>127810</v>
      </c>
      <c r="P22" s="38"/>
      <c r="Q22" s="369">
        <f t="shared" si="2"/>
        <v>127810</v>
      </c>
      <c r="R22" s="187">
        <f>+IFERROR(IF(COUNT(Q22),ROUND(Q22/('Shareholding Pattern'!$P$79)*100,2),""),"")</f>
        <v>0.1</v>
      </c>
      <c r="S22" s="38"/>
      <c r="T22" s="38"/>
      <c r="U22" s="369" t="str">
        <f t="shared" si="3"/>
        <v/>
      </c>
      <c r="V22" s="186">
        <f>+IFERROR(IF(COUNT(M22,U22),ROUND(SUM(U22,M22)/SUM('Shareholding Pattern'!$L$78,'Shareholding Pattern'!$T$78)*100,2),""),"")</f>
        <v>0.1</v>
      </c>
      <c r="W22" s="38"/>
      <c r="X22" s="186" t="str">
        <f t="shared" si="4"/>
        <v/>
      </c>
      <c r="Y22" s="38">
        <v>89500</v>
      </c>
      <c r="Z22" s="228"/>
      <c r="AA22" s="38">
        <v>0</v>
      </c>
      <c r="AB22" s="38">
        <v>0</v>
      </c>
      <c r="AC22" s="38">
        <v>0</v>
      </c>
    </row>
    <row r="23" spans="4:29" ht="24.75" customHeight="1">
      <c r="D23" s="74">
        <v>9</v>
      </c>
      <c r="E23" s="371" t="s">
        <v>393</v>
      </c>
      <c r="F23" s="371" t="s">
        <v>34</v>
      </c>
      <c r="G23" s="385"/>
      <c r="H23" s="384"/>
      <c r="I23" s="38">
        <v>1</v>
      </c>
      <c r="J23" s="38">
        <v>454140</v>
      </c>
      <c r="K23" s="38"/>
      <c r="L23" s="38"/>
      <c r="M23" s="369">
        <f t="shared" si="0"/>
        <v>454140</v>
      </c>
      <c r="N23" s="187">
        <f>+IFERROR(IF(COUNT(M23),ROUND(M23/'Shareholding Pattern'!$L$78*100,2),""),"")</f>
        <v>0.35</v>
      </c>
      <c r="O23" s="38">
        <f t="shared" si="1"/>
        <v>454140</v>
      </c>
      <c r="P23" s="38"/>
      <c r="Q23" s="369">
        <f t="shared" si="2"/>
        <v>454140</v>
      </c>
      <c r="R23" s="187">
        <f>+IFERROR(IF(COUNT(Q23),ROUND(Q23/('Shareholding Pattern'!$P$79)*100,2),""),"")</f>
        <v>0.35</v>
      </c>
      <c r="S23" s="38"/>
      <c r="T23" s="38"/>
      <c r="U23" s="369" t="str">
        <f t="shared" si="3"/>
        <v/>
      </c>
      <c r="V23" s="186">
        <f>+IFERROR(IF(COUNT(M23,U23),ROUND(SUM(U23,M23)/SUM('Shareholding Pattern'!$L$78,'Shareholding Pattern'!$T$78)*100,2),""),"")</f>
        <v>0.35</v>
      </c>
      <c r="W23" s="38"/>
      <c r="X23" s="186" t="str">
        <f t="shared" si="4"/>
        <v/>
      </c>
      <c r="Y23" s="38">
        <v>454140</v>
      </c>
      <c r="Z23" s="228"/>
      <c r="AA23" s="38">
        <v>0</v>
      </c>
      <c r="AB23" s="38">
        <v>0</v>
      </c>
      <c r="AC23" s="38">
        <v>0</v>
      </c>
    </row>
    <row r="24" spans="4:29">
      <c r="D24" s="34"/>
      <c r="K24" s="169"/>
      <c r="L24" s="169"/>
      <c r="O24" s="169"/>
      <c r="P24" s="169"/>
      <c r="W24" s="169"/>
      <c r="Y24" s="35"/>
      <c r="Z24" s="35"/>
      <c r="AA24" s="35"/>
      <c r="AB24" s="35"/>
      <c r="AC24" s="36"/>
    </row>
    <row r="25" spans="4:29" ht="24.95" customHeight="1">
      <c r="D25" s="107"/>
      <c r="E25" s="30"/>
      <c r="F25" s="30"/>
      <c r="G25" s="49" t="s">
        <v>392</v>
      </c>
      <c r="H25" s="49" t="s">
        <v>19</v>
      </c>
      <c r="I25" s="52">
        <f ca="1">+IFERROR(IF(COUNT(I13:I24),ROUND(SUMIF($F$13:I24,"Category",I13:I24),0),""),"")</f>
        <v>851</v>
      </c>
      <c r="J25" s="52">
        <f ca="1">+IFERROR(IF(COUNT(J13:J24),ROUND(SUMIF($F$13:J24,"Category",J13:J24),0),""),"")</f>
        <v>2369537</v>
      </c>
      <c r="K25" s="52" t="str">
        <f>+IFERROR(IF(COUNT(K13:K24),ROUND(SUMIF($F$13:K24,"Category",K13:K24),0),""),"")</f>
        <v/>
      </c>
      <c r="L25" s="52" t="str">
        <f>+IFERROR(IF(COUNT(L13:L24),ROUND(SUMIF($F$13:L24,"Category",L13:L24),0),""),"")</f>
        <v/>
      </c>
      <c r="M25" s="52">
        <f ca="1">+IFERROR(IF(COUNT(M13:M24),ROUND(SUMIF($F$13:M24,"Category",M13:M24),0),""),"")</f>
        <v>2369537</v>
      </c>
      <c r="N25" s="186">
        <f ca="1">+IFERROR(IF(COUNT(N13:N24),ROUND(SUMIF($F$13:N24,"Category",N13:N24),2),""),"")</f>
        <v>1.83</v>
      </c>
      <c r="O25" s="160">
        <f ca="1">+IFERROR(IF(COUNT(O13:O24),ROUND(SUMIF($F$13:O24,"Category",O13:O24),0),""),"")</f>
        <v>2369537</v>
      </c>
      <c r="P25" s="160" t="str">
        <f>+IFERROR(IF(COUNT(P13:P24),ROUND(SUMIF($F$13:P24,"Category",P13:P24),0),""),"")</f>
        <v/>
      </c>
      <c r="Q25" s="160">
        <f ca="1">+IFERROR(IF(COUNT(Q13:Q24),ROUND(SUMIF($F$13:Q24,"Category",Q13:Q24),0),""),"")</f>
        <v>2369537</v>
      </c>
      <c r="R25" s="186">
        <f ca="1">+IFERROR(IF(COUNT(R13:R24),ROUND(SUMIF($F$13:R24,"Category",R13:R24),2),""),"")</f>
        <v>1.83</v>
      </c>
      <c r="S25" s="52" t="str">
        <f>+IFERROR(IF(COUNT(S13:S24),ROUND(SUMIF($F$13:S24,"Category",S13:S24),0),""),"")</f>
        <v/>
      </c>
      <c r="T25" s="52" t="str">
        <f>+IFERROR(IF(COUNT(T13:T24),ROUND(SUMIF($F$13:T24,"Category",T13:T24),0),""),"")</f>
        <v/>
      </c>
      <c r="U25" s="52" t="str">
        <f>+IFERROR(IF(COUNT(U13:U24),ROUND(SUMIF($F$13:U24,"Category",U13:U24),0),""),"")</f>
        <v/>
      </c>
      <c r="V25" s="186">
        <f ca="1">+IFERROR(IF(COUNT(V13:V24),ROUND(SUMIF($F$13:V24,"Category",V13:V24),2),""),"")</f>
        <v>1.83</v>
      </c>
      <c r="W25" s="52" t="str">
        <f>+IFERROR(IF(COUNT(W13:W24),ROUND(SUMIF($F$13:W24,"Category",W13:W24),0),""),"")</f>
        <v/>
      </c>
      <c r="X25" s="186" t="str">
        <f>+IFERROR(IF(COUNT(W25),ROUND(SUM(W25)/SUM(M25)*100,2),""),0)</f>
        <v/>
      </c>
      <c r="Y25" s="52">
        <f ca="1">+IFERROR(IF(COUNT(Y13:Y24),ROUND(SUMIF($F$13:Y24,"Category",Y13:Y24),0),""),"")</f>
        <v>2331227</v>
      </c>
      <c r="Z25" s="337"/>
      <c r="AA25" s="52">
        <f ca="1">+IFERROR(IF(COUNT(AA13:AA24),ROUND(SUMIF($F$13:AA24,"Category",AA13:AA24),0),""),"")</f>
        <v>0</v>
      </c>
      <c r="AB25" s="52">
        <f ca="1">+IFERROR(IF(COUNT(AB13:AB24),ROUND(SUMIF($F$13:AB24,"Category",AB13:AB24),0),""),"")</f>
        <v>0</v>
      </c>
      <c r="AC25" s="52">
        <f ca="1">+IFERROR(IF(COUNT(AC13:AC24),ROUND(SUMIF($F$13:AC24,"Category",AC13:AC24),0),""),"")</f>
        <v>0</v>
      </c>
    </row>
    <row r="28" spans="4:29">
      <c r="G28" s="17"/>
    </row>
  </sheetData>
  <sheetProtection algorithmName="SHA-512" hashValue="D4PoE/XgCWU8R64ouwPKbgEVrdxPgZdDSZB8qv+M0J4GGZZLK664TprGncFnuoCgdmlI1VxuE6kt0ZS/c2+wcg==" saltValue="De/pHwOIc2B1st3yJl3z7w==" spinCount="100000"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Y15:Y23">
      <formula1>M13</formula1>
    </dataValidation>
    <dataValidation type="whole" operator="lessThanOrEqual" allowBlank="1" showInputMessage="1" showErrorMessage="1" sqref="W13 W15:W23">
      <formula1>J13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AA23">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AB23">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AC23">
      <formula1>M13</formula1>
    </dataValidation>
    <dataValidation type="whole" operator="greaterThanOrEqual" allowBlank="1" showInputMessage="1" showErrorMessage="1" sqref="O13:P13 S13:T13 J13:L13 J15:L23 O15:P23 S15:T23">
      <formula1>0</formula1>
    </dataValidation>
    <dataValidation type="textLength" operator="equal" allowBlank="1" showInputMessage="1" showErrorMessage="1" prompt="[A-Z][A-Z][A-Z][A-Z][A-Z][0-9][0-9][0-9][0-9][A-Z]_x000a__x000a_In absence of PAN write : ZZZZZ9999Z" sqref="H13 H15:H23">
      <formula1>10</formula1>
    </dataValidation>
    <dataValidation type="list" allowBlank="1" showInputMessage="1" showErrorMessage="1" sqref="F13 F15:F23">
      <formula1>$AV$9:$AV$10</formula1>
    </dataValidation>
    <dataValidation type="list" allowBlank="1" showInputMessage="1" showErrorMessage="1" sqref="E13 E15:E23">
      <formula1>$AE$1:$BB$1</formula1>
    </dataValidation>
    <dataValidation type="whole" operator="greaterThan" allowBlank="1" showInputMessage="1" showErrorMessage="1" sqref="I13 I15:I23">
      <formula1>0</formula1>
    </dataValidation>
  </dataValidations>
  <hyperlinks>
    <hyperlink ref="H25" location="'Shareholding Pattern'!F48" display="Total"/>
    <hyperlink ref="G25" location="'Shareholding Pattern'!F69" display="Click here to go back"/>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Button 3">
              <controlPr defaultSize="0" print="0" autoFill="0" autoPict="0" macro="[0]!opentextblock">
                <anchor moveWithCells="1" sizeWithCells="1">
                  <from>
                    <xdr:col>25</xdr:col>
                    <xdr:colOff>57150</xdr:colOff>
                    <xdr:row>14</xdr:row>
                    <xdr:rowOff>57150</xdr:rowOff>
                  </from>
                  <to>
                    <xdr:col>25</xdr:col>
                    <xdr:colOff>1304925</xdr:colOff>
                    <xdr:row>14</xdr:row>
                    <xdr:rowOff>257175</xdr:rowOff>
                  </to>
                </anchor>
              </controlPr>
            </control>
          </mc:Choice>
        </mc:AlternateContent>
        <mc:AlternateContent xmlns:mc="http://schemas.openxmlformats.org/markup-compatibility/2006">
          <mc:Choice Requires="x14">
            <control shapeId="8196" r:id="rId5" name="Button 4">
              <controlPr defaultSize="0" print="0" autoFill="0" autoPict="0" macro="[0]!opentextblock">
                <anchor moveWithCells="1" sizeWithCells="1">
                  <from>
                    <xdr:col>25</xdr:col>
                    <xdr:colOff>57150</xdr:colOff>
                    <xdr:row>15</xdr:row>
                    <xdr:rowOff>57150</xdr:rowOff>
                  </from>
                  <to>
                    <xdr:col>25</xdr:col>
                    <xdr:colOff>1304925</xdr:colOff>
                    <xdr:row>15</xdr:row>
                    <xdr:rowOff>257175</xdr:rowOff>
                  </to>
                </anchor>
              </controlPr>
            </control>
          </mc:Choice>
        </mc:AlternateContent>
        <mc:AlternateContent xmlns:mc="http://schemas.openxmlformats.org/markup-compatibility/2006">
          <mc:Choice Requires="x14">
            <control shapeId="8197" r:id="rId6" name="Button 5">
              <controlPr defaultSize="0" print="0" autoFill="0" autoPict="0" macro="[0]!opentextblock">
                <anchor moveWithCells="1" sizeWithCells="1">
                  <from>
                    <xdr:col>25</xdr:col>
                    <xdr:colOff>57150</xdr:colOff>
                    <xdr:row>16</xdr:row>
                    <xdr:rowOff>57150</xdr:rowOff>
                  </from>
                  <to>
                    <xdr:col>25</xdr:col>
                    <xdr:colOff>1304925</xdr:colOff>
                    <xdr:row>16</xdr:row>
                    <xdr:rowOff>257175</xdr:rowOff>
                  </to>
                </anchor>
              </controlPr>
            </control>
          </mc:Choice>
        </mc:AlternateContent>
        <mc:AlternateContent xmlns:mc="http://schemas.openxmlformats.org/markup-compatibility/2006">
          <mc:Choice Requires="x14">
            <control shapeId="8198" r:id="rId7" name="Button 6">
              <controlPr defaultSize="0" print="0" autoFill="0" autoPict="0" macro="[0]!opentextblock">
                <anchor moveWithCells="1" sizeWithCells="1">
                  <from>
                    <xdr:col>25</xdr:col>
                    <xdr:colOff>57150</xdr:colOff>
                    <xdr:row>17</xdr:row>
                    <xdr:rowOff>57150</xdr:rowOff>
                  </from>
                  <to>
                    <xdr:col>25</xdr:col>
                    <xdr:colOff>1304925</xdr:colOff>
                    <xdr:row>17</xdr:row>
                    <xdr:rowOff>257175</xdr:rowOff>
                  </to>
                </anchor>
              </controlPr>
            </control>
          </mc:Choice>
        </mc:AlternateContent>
        <mc:AlternateContent xmlns:mc="http://schemas.openxmlformats.org/markup-compatibility/2006">
          <mc:Choice Requires="x14">
            <control shapeId="8199" r:id="rId8" name="Button 7">
              <controlPr defaultSize="0" print="0" autoFill="0" autoPict="0" macro="[0]!opentextblock">
                <anchor moveWithCells="1" sizeWithCells="1">
                  <from>
                    <xdr:col>25</xdr:col>
                    <xdr:colOff>57150</xdr:colOff>
                    <xdr:row>18</xdr:row>
                    <xdr:rowOff>57150</xdr:rowOff>
                  </from>
                  <to>
                    <xdr:col>25</xdr:col>
                    <xdr:colOff>1304925</xdr:colOff>
                    <xdr:row>18</xdr:row>
                    <xdr:rowOff>257175</xdr:rowOff>
                  </to>
                </anchor>
              </controlPr>
            </control>
          </mc:Choice>
        </mc:AlternateContent>
        <mc:AlternateContent xmlns:mc="http://schemas.openxmlformats.org/markup-compatibility/2006">
          <mc:Choice Requires="x14">
            <control shapeId="8200" r:id="rId9" name="Button 8">
              <controlPr defaultSize="0" print="0" autoFill="0" autoPict="0" macro="[0]!opentextblock">
                <anchor moveWithCells="1" sizeWithCells="1">
                  <from>
                    <xdr:col>25</xdr:col>
                    <xdr:colOff>57150</xdr:colOff>
                    <xdr:row>19</xdr:row>
                    <xdr:rowOff>57150</xdr:rowOff>
                  </from>
                  <to>
                    <xdr:col>25</xdr:col>
                    <xdr:colOff>1304925</xdr:colOff>
                    <xdr:row>19</xdr:row>
                    <xdr:rowOff>257175</xdr:rowOff>
                  </to>
                </anchor>
              </controlPr>
            </control>
          </mc:Choice>
        </mc:AlternateContent>
        <mc:AlternateContent xmlns:mc="http://schemas.openxmlformats.org/markup-compatibility/2006">
          <mc:Choice Requires="x14">
            <control shapeId="8201" r:id="rId10" name="Button 9">
              <controlPr defaultSize="0" print="0" autoFill="0" autoPict="0" macro="[0]!opentextblock">
                <anchor moveWithCells="1" sizeWithCells="1">
                  <from>
                    <xdr:col>25</xdr:col>
                    <xdr:colOff>57150</xdr:colOff>
                    <xdr:row>20</xdr:row>
                    <xdr:rowOff>57150</xdr:rowOff>
                  </from>
                  <to>
                    <xdr:col>25</xdr:col>
                    <xdr:colOff>1304925</xdr:colOff>
                    <xdr:row>20</xdr:row>
                    <xdr:rowOff>257175</xdr:rowOff>
                  </to>
                </anchor>
              </controlPr>
            </control>
          </mc:Choice>
        </mc:AlternateContent>
        <mc:AlternateContent xmlns:mc="http://schemas.openxmlformats.org/markup-compatibility/2006">
          <mc:Choice Requires="x14">
            <control shapeId="8202" r:id="rId11" name="Button 10">
              <controlPr defaultSize="0" print="0" autoFill="0" autoPict="0" macro="[0]!opentextblock">
                <anchor moveWithCells="1" sizeWithCells="1">
                  <from>
                    <xdr:col>25</xdr:col>
                    <xdr:colOff>57150</xdr:colOff>
                    <xdr:row>21</xdr:row>
                    <xdr:rowOff>57150</xdr:rowOff>
                  </from>
                  <to>
                    <xdr:col>25</xdr:col>
                    <xdr:colOff>1304925</xdr:colOff>
                    <xdr:row>21</xdr:row>
                    <xdr:rowOff>257175</xdr:rowOff>
                  </to>
                </anchor>
              </controlPr>
            </control>
          </mc:Choice>
        </mc:AlternateContent>
        <mc:AlternateContent xmlns:mc="http://schemas.openxmlformats.org/markup-compatibility/2006">
          <mc:Choice Requires="x14">
            <control shapeId="8203" r:id="rId12" name="Button 11">
              <controlPr defaultSize="0" print="0" autoFill="0" autoPict="0" macro="[0]!opentextblock">
                <anchor moveWithCells="1" sizeWithCells="1">
                  <from>
                    <xdr:col>25</xdr:col>
                    <xdr:colOff>57150</xdr:colOff>
                    <xdr:row>22</xdr:row>
                    <xdr:rowOff>57150</xdr:rowOff>
                  </from>
                  <to>
                    <xdr:col>25</xdr:col>
                    <xdr:colOff>1304925</xdr:colOff>
                    <xdr:row>22</xdr:row>
                    <xdr:rowOff>257175</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XFC16"/>
  <sheetViews>
    <sheetView showGridLines="0" topLeftCell="C7" workbookViewId="0">
      <selection activeCell="F11" sqref="F11"/>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848</v>
      </c>
      <c r="F2" t="s">
        <v>849</v>
      </c>
      <c r="G2" t="s">
        <v>851</v>
      </c>
    </row>
    <row r="3" spans="4:14" hidden="1"/>
    <row r="4" spans="4:14" hidden="1"/>
    <row r="5" spans="4:14" hidden="1"/>
    <row r="6" spans="4:14" hidden="1"/>
    <row r="7" spans="4:14" ht="30" customHeight="1"/>
    <row r="8" spans="4:14" ht="30" customHeight="1">
      <c r="D8" s="541" t="s">
        <v>841</v>
      </c>
      <c r="E8" s="542"/>
      <c r="F8" s="543"/>
      <c r="G8" s="361"/>
    </row>
    <row r="9" spans="4:14" ht="31.5">
      <c r="D9" s="344" t="s">
        <v>107</v>
      </c>
      <c r="E9" s="344" t="s">
        <v>857</v>
      </c>
      <c r="F9" s="344" t="s">
        <v>849</v>
      </c>
      <c r="G9" s="362"/>
    </row>
    <row r="10" spans="4:14" ht="20.100000000000001" customHeight="1">
      <c r="D10" s="264" t="s">
        <v>842</v>
      </c>
      <c r="E10" s="358">
        <v>100</v>
      </c>
      <c r="F10" s="359">
        <v>1.54</v>
      </c>
      <c r="G10" s="363"/>
      <c r="K10">
        <v>0</v>
      </c>
      <c r="L10">
        <v>0</v>
      </c>
      <c r="M10">
        <v>0</v>
      </c>
      <c r="N10">
        <v>0</v>
      </c>
    </row>
    <row r="11" spans="4:14" ht="20.100000000000001" customHeight="1">
      <c r="D11" s="265" t="s">
        <v>843</v>
      </c>
      <c r="E11" s="358">
        <v>100</v>
      </c>
      <c r="F11" s="358">
        <v>1.9</v>
      </c>
      <c r="G11" s="363"/>
      <c r="K11">
        <v>0</v>
      </c>
      <c r="L11">
        <v>0</v>
      </c>
      <c r="M11">
        <v>0</v>
      </c>
      <c r="N11">
        <v>0</v>
      </c>
    </row>
    <row r="12" spans="4:14" ht="20.100000000000001" customHeight="1">
      <c r="D12" s="265" t="s">
        <v>844</v>
      </c>
      <c r="E12" s="358">
        <v>100</v>
      </c>
      <c r="F12" s="358">
        <v>1.86</v>
      </c>
      <c r="G12" s="363"/>
      <c r="K12">
        <v>0</v>
      </c>
      <c r="L12">
        <v>0</v>
      </c>
      <c r="M12">
        <v>0</v>
      </c>
      <c r="N12">
        <v>0</v>
      </c>
    </row>
    <row r="13" spans="4:14">
      <c r="D13" s="265" t="s">
        <v>845</v>
      </c>
      <c r="E13" s="358">
        <v>100</v>
      </c>
      <c r="F13" s="358">
        <v>2.0099999999999998</v>
      </c>
      <c r="G13" s="363"/>
      <c r="K13">
        <v>0</v>
      </c>
      <c r="L13">
        <v>0</v>
      </c>
      <c r="M13">
        <v>0</v>
      </c>
      <c r="N13">
        <v>0</v>
      </c>
    </row>
    <row r="14" spans="4:14" ht="21.75" customHeight="1">
      <c r="D14" s="267" t="s">
        <v>846</v>
      </c>
      <c r="E14" s="360">
        <v>100</v>
      </c>
      <c r="F14" s="360">
        <v>2.14</v>
      </c>
      <c r="G14" s="363"/>
      <c r="K14">
        <v>0</v>
      </c>
      <c r="L14">
        <v>0</v>
      </c>
      <c r="M14">
        <v>0</v>
      </c>
      <c r="N14">
        <v>0</v>
      </c>
    </row>
    <row r="15" spans="4:14" ht="91.5" customHeight="1">
      <c r="D15" s="545" t="s">
        <v>856</v>
      </c>
      <c r="E15" s="546"/>
      <c r="F15" s="547"/>
    </row>
    <row r="16" spans="4:14" ht="15" customHeight="1">
      <c r="D16" s="544"/>
      <c r="E16" s="544"/>
      <c r="F16" s="69"/>
    </row>
  </sheetData>
  <sheetProtection algorithmName="SHA-512" hashValue="uMO8MTaBN2tBs4UmK7dMbmkOenq1vNrmyzoP2pRMeYz9uQ1WJBVy9j1tONVxXOOvLCxyq3YeA3gafC9SkHP8rg==" saltValue="UNDqbUuWb0tj2l5LcsUkyQ=="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238"/>
  <sheetViews>
    <sheetView topLeftCell="A114" workbookViewId="0">
      <selection activeCell="E120" sqref="E120:E122"/>
    </sheetView>
  </sheetViews>
  <sheetFormatPr defaultRowHeight="15"/>
  <cols>
    <col min="1" max="1" width="42" customWidth="1"/>
    <col min="2" max="2" width="51.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60" t="s">
        <v>455</v>
      </c>
      <c r="B1" s="260" t="s">
        <v>213</v>
      </c>
      <c r="C1" s="260" t="s">
        <v>456</v>
      </c>
      <c r="D1" s="260" t="s">
        <v>214</v>
      </c>
      <c r="E1" s="260" t="s">
        <v>552</v>
      </c>
    </row>
    <row r="2" spans="1:5" ht="18.75">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75">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75">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840</v>
      </c>
      <c r="B61" t="s">
        <v>718</v>
      </c>
      <c r="C61" t="s">
        <v>236</v>
      </c>
      <c r="D61" t="s">
        <v>216</v>
      </c>
    </row>
    <row r="62" spans="1:4">
      <c r="A62" s="271" t="s">
        <v>275</v>
      </c>
      <c r="B62" t="s">
        <v>181</v>
      </c>
      <c r="C62" t="s">
        <v>236</v>
      </c>
      <c r="D62" t="s">
        <v>216</v>
      </c>
    </row>
    <row r="63" spans="1:4">
      <c r="A63" s="271" t="s">
        <v>276</v>
      </c>
      <c r="B63" t="s">
        <v>182</v>
      </c>
      <c r="C63" t="s">
        <v>236</v>
      </c>
      <c r="D63" t="s">
        <v>216</v>
      </c>
    </row>
    <row r="64" spans="1:4">
      <c r="A64" s="271" t="s">
        <v>800</v>
      </c>
      <c r="B64" t="s">
        <v>719</v>
      </c>
      <c r="C64" t="s">
        <v>236</v>
      </c>
      <c r="D64" t="s">
        <v>216</v>
      </c>
    </row>
    <row r="65" spans="1:4">
      <c r="A65" s="271" t="s">
        <v>801</v>
      </c>
      <c r="B65" t="s">
        <v>720</v>
      </c>
      <c r="C65" t="s">
        <v>236</v>
      </c>
      <c r="D65" t="s">
        <v>216</v>
      </c>
    </row>
    <row r="66" spans="1:4">
      <c r="A66" s="273" t="s">
        <v>278</v>
      </c>
      <c r="B66" t="s">
        <v>183</v>
      </c>
      <c r="C66" t="s">
        <v>236</v>
      </c>
      <c r="D66" t="s">
        <v>216</v>
      </c>
    </row>
    <row r="67" spans="1:4">
      <c r="A67" s="271" t="s">
        <v>802</v>
      </c>
      <c r="B67" t="s">
        <v>721</v>
      </c>
      <c r="C67" t="s">
        <v>236</v>
      </c>
      <c r="D67" t="s">
        <v>216</v>
      </c>
    </row>
    <row r="68" spans="1:4">
      <c r="A68" s="271" t="s">
        <v>803</v>
      </c>
      <c r="B68" t="s">
        <v>722</v>
      </c>
      <c r="C68" t="s">
        <v>236</v>
      </c>
      <c r="D68" t="s">
        <v>216</v>
      </c>
    </row>
    <row r="69" spans="1:4">
      <c r="A69" s="277" t="s">
        <v>838</v>
      </c>
      <c r="B69" s="276" t="s">
        <v>804</v>
      </c>
      <c r="C69" t="s">
        <v>236</v>
      </c>
      <c r="D69" t="s">
        <v>216</v>
      </c>
    </row>
    <row r="70" spans="1:4">
      <c r="A70" s="271" t="s">
        <v>805</v>
      </c>
      <c r="B70" t="s">
        <v>723</v>
      </c>
      <c r="C70" t="s">
        <v>236</v>
      </c>
      <c r="D70" t="s">
        <v>216</v>
      </c>
    </row>
    <row r="71" spans="1:4">
      <c r="A71" s="271" t="s">
        <v>274</v>
      </c>
      <c r="B71" t="s">
        <v>180</v>
      </c>
      <c r="C71" t="s">
        <v>236</v>
      </c>
      <c r="D71" t="s">
        <v>216</v>
      </c>
    </row>
    <row r="72" spans="1:4">
      <c r="A72" s="271" t="s">
        <v>806</v>
      </c>
      <c r="B72" t="s">
        <v>724</v>
      </c>
      <c r="C72" t="s">
        <v>236</v>
      </c>
      <c r="D72" t="s">
        <v>216</v>
      </c>
    </row>
    <row r="73" spans="1:4">
      <c r="A73" s="271" t="s">
        <v>807</v>
      </c>
      <c r="B73" t="s">
        <v>725</v>
      </c>
      <c r="C73" t="s">
        <v>236</v>
      </c>
      <c r="D73" t="s">
        <v>216</v>
      </c>
    </row>
    <row r="74" spans="1:4">
      <c r="A74" s="271" t="s">
        <v>808</v>
      </c>
      <c r="B74" t="s">
        <v>726</v>
      </c>
      <c r="C74" t="s">
        <v>236</v>
      </c>
      <c r="D74" t="s">
        <v>216</v>
      </c>
    </row>
    <row r="75" spans="1:4">
      <c r="A75" s="271" t="s">
        <v>279</v>
      </c>
      <c r="B75" t="s">
        <v>184</v>
      </c>
      <c r="C75" t="s">
        <v>236</v>
      </c>
      <c r="D75" t="s">
        <v>216</v>
      </c>
    </row>
    <row r="76" spans="1:4">
      <c r="A76" s="271" t="s">
        <v>809</v>
      </c>
      <c r="B76" t="s">
        <v>727</v>
      </c>
      <c r="C76" t="s">
        <v>236</v>
      </c>
      <c r="D76" t="s">
        <v>216</v>
      </c>
    </row>
    <row r="77" spans="1:4">
      <c r="A77" s="277" t="s">
        <v>839</v>
      </c>
      <c r="B77" s="276" t="s">
        <v>837</v>
      </c>
      <c r="C77" t="s">
        <v>236</v>
      </c>
      <c r="D77" t="s">
        <v>216</v>
      </c>
    </row>
    <row r="78" spans="1:4">
      <c r="A78" s="271" t="s">
        <v>810</v>
      </c>
      <c r="B78" t="s">
        <v>728</v>
      </c>
      <c r="C78" t="s">
        <v>236</v>
      </c>
      <c r="D78" t="s">
        <v>216</v>
      </c>
    </row>
    <row r="79" spans="1:4">
      <c r="A79" s="271" t="s">
        <v>811</v>
      </c>
      <c r="B79" t="s">
        <v>729</v>
      </c>
      <c r="C79" t="s">
        <v>236</v>
      </c>
      <c r="D79" t="s">
        <v>216</v>
      </c>
    </row>
    <row r="80" spans="1:4" ht="30">
      <c r="A80" s="271" t="s">
        <v>812</v>
      </c>
      <c r="B80" s="343" t="s">
        <v>730</v>
      </c>
      <c r="C80" t="s">
        <v>236</v>
      </c>
      <c r="D80" t="s">
        <v>216</v>
      </c>
    </row>
    <row r="81" spans="1:4">
      <c r="A81" s="277" t="s">
        <v>372</v>
      </c>
      <c r="B81" s="276" t="s">
        <v>373</v>
      </c>
      <c r="C81" t="s">
        <v>236</v>
      </c>
      <c r="D81" t="s">
        <v>216</v>
      </c>
    </row>
    <row r="82" spans="1:4">
      <c r="A82" s="271" t="s">
        <v>813</v>
      </c>
      <c r="B82" t="s">
        <v>731</v>
      </c>
      <c r="C82" t="s">
        <v>236</v>
      </c>
      <c r="D82" t="s">
        <v>216</v>
      </c>
    </row>
    <row r="83" spans="1:4">
      <c r="A83" s="271" t="s">
        <v>814</v>
      </c>
      <c r="B83" t="s">
        <v>732</v>
      </c>
      <c r="C83" t="s">
        <v>236</v>
      </c>
      <c r="D83" t="s">
        <v>216</v>
      </c>
    </row>
    <row r="84" spans="1:4">
      <c r="A84" s="271" t="s">
        <v>815</v>
      </c>
      <c r="B84" t="s">
        <v>733</v>
      </c>
      <c r="C84" t="s">
        <v>236</v>
      </c>
      <c r="D84" t="s">
        <v>216</v>
      </c>
    </row>
    <row r="85" spans="1:4">
      <c r="A85" t="s">
        <v>816</v>
      </c>
      <c r="B85" t="s">
        <v>734</v>
      </c>
      <c r="C85" t="s">
        <v>236</v>
      </c>
      <c r="D85" t="s">
        <v>216</v>
      </c>
    </row>
    <row r="86" spans="1:4">
      <c r="A86" t="s">
        <v>817</v>
      </c>
      <c r="B86" t="s">
        <v>735</v>
      </c>
      <c r="C86" t="s">
        <v>236</v>
      </c>
      <c r="D86" t="s">
        <v>216</v>
      </c>
    </row>
    <row r="87" spans="1:4">
      <c r="A87" t="s">
        <v>818</v>
      </c>
      <c r="B87" t="s">
        <v>736</v>
      </c>
      <c r="C87" t="s">
        <v>236</v>
      </c>
      <c r="D87" t="s">
        <v>216</v>
      </c>
    </row>
    <row r="88" spans="1:4">
      <c r="A88" t="s">
        <v>819</v>
      </c>
      <c r="B88" t="s">
        <v>737</v>
      </c>
      <c r="C88" t="s">
        <v>236</v>
      </c>
      <c r="D88" t="s">
        <v>216</v>
      </c>
    </row>
    <row r="89" spans="1:4">
      <c r="A89" t="s">
        <v>820</v>
      </c>
      <c r="B89" t="s">
        <v>738</v>
      </c>
      <c r="C89" t="s">
        <v>236</v>
      </c>
      <c r="D89" t="s">
        <v>216</v>
      </c>
    </row>
    <row r="90" spans="1:4">
      <c r="A90" t="s">
        <v>821</v>
      </c>
      <c r="B90" t="s">
        <v>739</v>
      </c>
      <c r="C90" t="s">
        <v>236</v>
      </c>
      <c r="D90" t="s">
        <v>216</v>
      </c>
    </row>
    <row r="91" spans="1:4">
      <c r="A91" t="s">
        <v>822</v>
      </c>
      <c r="B91" t="s">
        <v>740</v>
      </c>
      <c r="C91" t="s">
        <v>236</v>
      </c>
      <c r="D91" t="s">
        <v>216</v>
      </c>
    </row>
    <row r="92" spans="1:4">
      <c r="A92" s="276" t="s">
        <v>823</v>
      </c>
      <c r="B92" t="s">
        <v>741</v>
      </c>
      <c r="C92" t="s">
        <v>236</v>
      </c>
      <c r="D92" t="s">
        <v>216</v>
      </c>
    </row>
    <row r="93" spans="1:4">
      <c r="A93" t="s">
        <v>824</v>
      </c>
      <c r="B93" t="s">
        <v>742</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715</v>
      </c>
      <c r="B120" t="s">
        <v>712</v>
      </c>
      <c r="C120" t="s">
        <v>242</v>
      </c>
      <c r="D120" t="s">
        <v>225</v>
      </c>
      <c r="E120" t="s">
        <v>859</v>
      </c>
    </row>
    <row r="121" spans="1:5">
      <c r="A121" t="s">
        <v>716</v>
      </c>
      <c r="B121" t="s">
        <v>714</v>
      </c>
      <c r="C121" t="s">
        <v>242</v>
      </c>
      <c r="D121" t="s">
        <v>225</v>
      </c>
      <c r="E121" t="s">
        <v>860</v>
      </c>
    </row>
    <row r="122" spans="1:5">
      <c r="A122" t="s">
        <v>717</v>
      </c>
      <c r="B122" t="s">
        <v>713</v>
      </c>
      <c r="C122" t="s">
        <v>242</v>
      </c>
      <c r="D122" t="s">
        <v>225</v>
      </c>
      <c r="E122" t="s">
        <v>861</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75">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643</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75">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644</v>
      </c>
    </row>
    <row r="178" spans="1:5" ht="18.75">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644</v>
      </c>
    </row>
    <row r="201" spans="1:5" ht="18.75">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577</v>
      </c>
    </row>
    <row r="204" spans="1:5">
      <c r="A204" t="s">
        <v>534</v>
      </c>
      <c r="B204" t="s">
        <v>131</v>
      </c>
      <c r="C204" t="s">
        <v>249</v>
      </c>
      <c r="D204" t="s">
        <v>225</v>
      </c>
    </row>
    <row r="205" spans="1:5">
      <c r="A205" t="s">
        <v>535</v>
      </c>
      <c r="B205" t="s">
        <v>327</v>
      </c>
      <c r="C205" t="s">
        <v>395</v>
      </c>
      <c r="D205" t="s">
        <v>225</v>
      </c>
    </row>
    <row r="206" spans="1:5" ht="18.75">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578</v>
      </c>
    </row>
    <row r="210" spans="1:5">
      <c r="A210" t="s">
        <v>538</v>
      </c>
      <c r="B210" t="s">
        <v>130</v>
      </c>
      <c r="C210" t="s">
        <v>247</v>
      </c>
      <c r="D210" t="s">
        <v>225</v>
      </c>
    </row>
    <row r="211" spans="1:5" ht="18.75">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577</v>
      </c>
    </row>
    <row r="214" spans="1:5">
      <c r="A214" t="s">
        <v>534</v>
      </c>
      <c r="B214" t="s">
        <v>325</v>
      </c>
      <c r="C214" t="s">
        <v>249</v>
      </c>
      <c r="D214" t="s">
        <v>225</v>
      </c>
    </row>
    <row r="215" spans="1:5">
      <c r="A215" t="s">
        <v>540</v>
      </c>
      <c r="B215" t="s">
        <v>326</v>
      </c>
      <c r="C215" t="s">
        <v>395</v>
      </c>
      <c r="D215" t="s">
        <v>225</v>
      </c>
    </row>
    <row r="216" spans="1:5" ht="18.75">
      <c r="A216" s="269" t="s">
        <v>610</v>
      </c>
      <c r="B216" s="269"/>
      <c r="C216" s="269"/>
      <c r="D216" s="269"/>
      <c r="E216" s="269"/>
    </row>
    <row r="217" spans="1:5">
      <c r="A217" t="s">
        <v>630</v>
      </c>
      <c r="B217" t="s">
        <v>615</v>
      </c>
      <c r="C217" t="s">
        <v>215</v>
      </c>
      <c r="D217" t="s">
        <v>216</v>
      </c>
    </row>
    <row r="218" spans="1:5">
      <c r="A218" t="s">
        <v>631</v>
      </c>
      <c r="B218" t="s">
        <v>616</v>
      </c>
      <c r="C218" t="s">
        <v>364</v>
      </c>
      <c r="D218" t="s">
        <v>216</v>
      </c>
      <c r="E218" t="s">
        <v>569</v>
      </c>
    </row>
    <row r="219" spans="1:5">
      <c r="A219" t="s">
        <v>632</v>
      </c>
      <c r="B219" t="s">
        <v>617</v>
      </c>
      <c r="C219" t="s">
        <v>215</v>
      </c>
      <c r="D219" t="s">
        <v>216</v>
      </c>
    </row>
    <row r="220" spans="1:5">
      <c r="A220" t="s">
        <v>633</v>
      </c>
      <c r="B220" t="s">
        <v>618</v>
      </c>
      <c r="C220" t="s">
        <v>215</v>
      </c>
      <c r="D220" t="s">
        <v>216</v>
      </c>
    </row>
    <row r="221" spans="1:5">
      <c r="A221" t="s">
        <v>634</v>
      </c>
      <c r="B221" t="s">
        <v>619</v>
      </c>
      <c r="C221" t="s">
        <v>215</v>
      </c>
      <c r="D221" t="s">
        <v>216</v>
      </c>
    </row>
    <row r="222" spans="1:5">
      <c r="A222" t="s">
        <v>612</v>
      </c>
      <c r="B222" t="s">
        <v>620</v>
      </c>
      <c r="C222" t="s">
        <v>215</v>
      </c>
      <c r="D222" t="s">
        <v>216</v>
      </c>
    </row>
    <row r="223" spans="1:5">
      <c r="A223" t="s">
        <v>613</v>
      </c>
      <c r="B223" t="s">
        <v>621</v>
      </c>
      <c r="C223" t="s">
        <v>364</v>
      </c>
      <c r="D223" t="s">
        <v>216</v>
      </c>
      <c r="E223" t="s">
        <v>569</v>
      </c>
    </row>
    <row r="224" spans="1:5">
      <c r="A224" t="s">
        <v>635</v>
      </c>
      <c r="B224" t="s">
        <v>622</v>
      </c>
      <c r="C224" t="s">
        <v>215</v>
      </c>
      <c r="D224" t="s">
        <v>216</v>
      </c>
    </row>
    <row r="225" spans="1:5">
      <c r="A225" t="s">
        <v>614</v>
      </c>
      <c r="B225" t="s">
        <v>623</v>
      </c>
      <c r="C225" t="s">
        <v>215</v>
      </c>
      <c r="D225" t="s">
        <v>216</v>
      </c>
    </row>
    <row r="226" spans="1:5">
      <c r="A226" t="s">
        <v>636</v>
      </c>
      <c r="B226" t="s">
        <v>624</v>
      </c>
      <c r="C226" t="s">
        <v>215</v>
      </c>
      <c r="D226" t="s">
        <v>216</v>
      </c>
    </row>
    <row r="227" spans="1:5">
      <c r="A227" t="s">
        <v>637</v>
      </c>
      <c r="B227" t="s">
        <v>595</v>
      </c>
      <c r="C227" t="s">
        <v>247</v>
      </c>
      <c r="D227" t="s">
        <v>225</v>
      </c>
    </row>
    <row r="228" spans="1:5">
      <c r="A228" t="s">
        <v>638</v>
      </c>
      <c r="B228" t="s">
        <v>629</v>
      </c>
      <c r="C228" t="s">
        <v>247</v>
      </c>
      <c r="D228" t="s">
        <v>225</v>
      </c>
    </row>
    <row r="229" spans="1:5">
      <c r="A229" t="s">
        <v>639</v>
      </c>
      <c r="B229" t="s">
        <v>627</v>
      </c>
      <c r="C229" t="s">
        <v>247</v>
      </c>
      <c r="D229" t="s">
        <v>225</v>
      </c>
    </row>
    <row r="230" spans="1:5">
      <c r="A230" t="s">
        <v>640</v>
      </c>
      <c r="B230" t="s">
        <v>597</v>
      </c>
      <c r="C230" t="s">
        <v>229</v>
      </c>
      <c r="D230" t="s">
        <v>225</v>
      </c>
    </row>
    <row r="231" spans="1:5">
      <c r="A231" t="s">
        <v>641</v>
      </c>
      <c r="B231" t="s">
        <v>628</v>
      </c>
      <c r="C231" t="s">
        <v>229</v>
      </c>
      <c r="D231" t="s">
        <v>225</v>
      </c>
    </row>
    <row r="232" spans="1:5">
      <c r="A232" t="s">
        <v>642</v>
      </c>
      <c r="B232" t="s">
        <v>625</v>
      </c>
      <c r="C232" t="s">
        <v>224</v>
      </c>
      <c r="D232" t="s">
        <v>225</v>
      </c>
    </row>
    <row r="233" spans="1:5">
      <c r="A233" t="s">
        <v>626</v>
      </c>
      <c r="B233" t="s">
        <v>599</v>
      </c>
      <c r="C233" t="s">
        <v>229</v>
      </c>
      <c r="D233" t="s">
        <v>225</v>
      </c>
    </row>
    <row r="234" spans="1:5">
      <c r="A234" t="s">
        <v>646</v>
      </c>
      <c r="B234" t="s">
        <v>645</v>
      </c>
      <c r="C234" t="s">
        <v>229</v>
      </c>
      <c r="D234" t="s">
        <v>225</v>
      </c>
    </row>
    <row r="235" spans="1:5" ht="18.75">
      <c r="A235" s="269" t="s">
        <v>847</v>
      </c>
      <c r="B235" s="269"/>
      <c r="C235" s="269"/>
      <c r="D235" s="269"/>
      <c r="E235" s="269"/>
    </row>
    <row r="236" spans="1:5" ht="105">
      <c r="A236" t="s">
        <v>850</v>
      </c>
      <c r="B236" t="s">
        <v>848</v>
      </c>
      <c r="C236" t="s">
        <v>247</v>
      </c>
      <c r="D236" t="s">
        <v>225</v>
      </c>
      <c r="E236" s="343" t="s">
        <v>854</v>
      </c>
    </row>
    <row r="237" spans="1:5" ht="105">
      <c r="A237" t="s">
        <v>852</v>
      </c>
      <c r="B237" t="s">
        <v>849</v>
      </c>
      <c r="C237" t="s">
        <v>247</v>
      </c>
      <c r="D237" t="s">
        <v>225</v>
      </c>
      <c r="E237" s="343" t="s">
        <v>854</v>
      </c>
    </row>
    <row r="238" spans="1:5" ht="105">
      <c r="A238" t="s">
        <v>853</v>
      </c>
      <c r="B238" t="s">
        <v>851</v>
      </c>
      <c r="C238" t="s">
        <v>247</v>
      </c>
      <c r="D238" t="s">
        <v>225</v>
      </c>
      <c r="E238" s="343" t="s">
        <v>854</v>
      </c>
    </row>
  </sheetData>
  <autoFilter ref="A1:E238"/>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1"/>
  </sheetPr>
  <dimension ref="A1:XFC16"/>
  <sheetViews>
    <sheetView showGridLines="0" topLeftCell="B7" zoomScale="70" zoomScaleNormal="70"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0" width="20.7109375" hidden="1" customWidth="1"/>
    <col min="21" max="21" width="20.7109375" customWidth="1"/>
    <col min="22" max="23" width="20.7109375" hidden="1" customWidth="1"/>
    <col min="24"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8" t="s">
        <v>122</v>
      </c>
      <c r="D9" s="529" t="s">
        <v>34</v>
      </c>
      <c r="E9" s="447" t="s">
        <v>121</v>
      </c>
      <c r="F9" s="447" t="s">
        <v>118</v>
      </c>
      <c r="G9" s="447" t="s">
        <v>1</v>
      </c>
      <c r="H9" s="447" t="s">
        <v>368</v>
      </c>
      <c r="I9" s="447" t="s">
        <v>3</v>
      </c>
      <c r="J9" s="447" t="s">
        <v>4</v>
      </c>
      <c r="K9" s="447" t="s">
        <v>5</v>
      </c>
      <c r="L9" s="447" t="s">
        <v>6</v>
      </c>
      <c r="M9" s="447" t="s">
        <v>7</v>
      </c>
      <c r="N9" s="447" t="s">
        <v>8</v>
      </c>
      <c r="O9" s="447"/>
      <c r="P9" s="447"/>
      <c r="Q9" s="447"/>
      <c r="R9" s="447" t="s">
        <v>9</v>
      </c>
      <c r="S9" s="529" t="s">
        <v>447</v>
      </c>
      <c r="T9" s="529" t="s">
        <v>116</v>
      </c>
      <c r="U9" s="447" t="s">
        <v>89</v>
      </c>
      <c r="V9" s="447" t="s">
        <v>12</v>
      </c>
      <c r="W9" s="447"/>
      <c r="X9" s="447" t="s">
        <v>14</v>
      </c>
      <c r="Y9" s="447" t="s">
        <v>441</v>
      </c>
    </row>
    <row r="10" spans="3:30" ht="31.5" customHeight="1">
      <c r="C10" s="549"/>
      <c r="D10" s="464"/>
      <c r="E10" s="447"/>
      <c r="F10" s="447"/>
      <c r="G10" s="447"/>
      <c r="H10" s="447"/>
      <c r="I10" s="447"/>
      <c r="J10" s="447"/>
      <c r="K10" s="447"/>
      <c r="L10" s="447"/>
      <c r="M10" s="447"/>
      <c r="N10" s="447" t="s">
        <v>15</v>
      </c>
      <c r="O10" s="447"/>
      <c r="P10" s="447"/>
      <c r="Q10" s="447" t="s">
        <v>16</v>
      </c>
      <c r="R10" s="447"/>
      <c r="S10" s="464"/>
      <c r="T10" s="464"/>
      <c r="U10" s="447"/>
      <c r="V10" s="447"/>
      <c r="W10" s="447"/>
      <c r="X10" s="447"/>
      <c r="Y10" s="447"/>
    </row>
    <row r="11" spans="3:30" ht="78.75" customHeight="1">
      <c r="C11" s="550"/>
      <c r="D11" s="446"/>
      <c r="E11" s="447"/>
      <c r="F11" s="447"/>
      <c r="G11" s="447"/>
      <c r="H11" s="447"/>
      <c r="I11" s="447"/>
      <c r="J11" s="447"/>
      <c r="K11" s="447"/>
      <c r="L11" s="447"/>
      <c r="M11" s="447"/>
      <c r="N11" s="27" t="s">
        <v>17</v>
      </c>
      <c r="O11" s="27" t="s">
        <v>18</v>
      </c>
      <c r="P11" s="27" t="s">
        <v>19</v>
      </c>
      <c r="Q11" s="447"/>
      <c r="R11" s="447"/>
      <c r="S11" s="446"/>
      <c r="T11" s="446"/>
      <c r="U11" s="447"/>
      <c r="V11" s="27" t="s">
        <v>20</v>
      </c>
      <c r="W11" s="27" t="s">
        <v>21</v>
      </c>
      <c r="X11" s="447"/>
      <c r="Y11" s="447"/>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password="F884"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formula1>L13</formula1>
    </dataValidation>
    <dataValidation type="whole" operator="lessThanOrEqual" allowBlank="1" showInputMessage="1" showErrorMessage="1" sqref="V13">
      <formula1>I13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R13:S13 I13:K13 N13:O13">
      <formula1>0</formula1>
    </dataValidation>
    <dataValidation type="whole" operator="greaterThan" allowBlank="1" showInputMessage="1" showErrorMessage="1" sqref="H13">
      <formula1>0</formula1>
    </dataValidation>
    <dataValidation type="list" allowBlank="1" showInputMessage="1" showErrorMessage="1" sqref="D13">
      <formula1>$AC$2:$AC$7</formula1>
    </dataValidation>
  </dataValidations>
  <hyperlinks>
    <hyperlink ref="G16" location="'Shareholding Pattern'!F54" display="Total"/>
    <hyperlink ref="F16" location="'Shareholding Pattern'!F75" display="Click here to go back"/>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29" t="s">
        <v>119</v>
      </c>
      <c r="E9" s="447" t="s">
        <v>118</v>
      </c>
      <c r="F9" s="447" t="s">
        <v>1</v>
      </c>
      <c r="G9" s="447" t="s">
        <v>368</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row>
    <row r="10" spans="4:30" ht="31.5" customHeight="1">
      <c r="D10" s="464"/>
      <c r="E10" s="447"/>
      <c r="F10" s="447"/>
      <c r="G10" s="447"/>
      <c r="H10" s="447"/>
      <c r="I10" s="447"/>
      <c r="J10" s="447"/>
      <c r="K10" s="447"/>
      <c r="L10" s="447"/>
      <c r="M10" s="447" t="s">
        <v>15</v>
      </c>
      <c r="N10" s="447"/>
      <c r="O10" s="447"/>
      <c r="P10" s="447" t="s">
        <v>16</v>
      </c>
      <c r="Q10" s="447"/>
      <c r="R10" s="464"/>
      <c r="S10" s="464"/>
      <c r="T10" s="447"/>
      <c r="U10" s="447"/>
      <c r="V10" s="447"/>
      <c r="W10" s="447"/>
      <c r="X10" s="447"/>
    </row>
    <row r="11" spans="4:30" ht="45">
      <c r="D11" s="446"/>
      <c r="E11" s="447"/>
      <c r="F11" s="447"/>
      <c r="G11" s="447"/>
      <c r="H11" s="447"/>
      <c r="I11" s="447"/>
      <c r="J11" s="447"/>
      <c r="K11" s="447"/>
      <c r="L11" s="447"/>
      <c r="M11" s="27" t="s">
        <v>17</v>
      </c>
      <c r="N11" s="27" t="s">
        <v>18</v>
      </c>
      <c r="O11" s="27" t="s">
        <v>19</v>
      </c>
      <c r="P11" s="447"/>
      <c r="Q11" s="447"/>
      <c r="R11" s="446"/>
      <c r="S11" s="446"/>
      <c r="T11" s="447"/>
      <c r="U11" s="27" t="s">
        <v>20</v>
      </c>
      <c r="V11" s="27" t="s">
        <v>21</v>
      </c>
      <c r="W11" s="447"/>
      <c r="X11" s="447"/>
    </row>
    <row r="12" spans="4:30" ht="17.25" customHeight="1">
      <c r="D12" s="72" t="s">
        <v>334</v>
      </c>
      <c r="E12" s="60" t="s">
        <v>858</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password="F884" sheet="1" objects="1" scenarios="1"/>
  <mergeCells count="19">
    <mergeCell ref="P10:P11"/>
    <mergeCell ref="F9:F11"/>
    <mergeCell ref="G9:G11"/>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s>
  <dataValidations count="5">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_x000a__x000a_In absence of PAN write : ZZZZZ9999Z" sqref="F13">
      <formula1>10</formula1>
    </dataValidation>
    <dataValidation type="whole" operator="greaterThanOrEqual" allowBlank="1" showInputMessage="1" showErrorMessage="1" sqref="Q13:R13 H13:J13 M13:N13">
      <formula1>0</formula1>
    </dataValidation>
    <dataValidation type="whole" operator="greaterThan" allowBlank="1" showInputMessage="1" showErrorMessage="1" sqref="G13">
      <formula1>0</formula1>
    </dataValidation>
  </dataValidations>
  <hyperlinks>
    <hyperlink ref="F16" location="'Shareholding Pattern'!F55" display="Total"/>
    <hyperlink ref="E16" location="'Shareholding Pattern'!F76" display="Click here to go back"/>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2" t="s">
        <v>375</v>
      </c>
      <c r="F9" s="453"/>
      <c r="G9" s="453"/>
      <c r="H9" s="453"/>
      <c r="I9" s="454"/>
      <c r="J9" s="17"/>
    </row>
    <row r="10" spans="5:10">
      <c r="E10" s="529" t="s">
        <v>119</v>
      </c>
      <c r="F10" s="529" t="s">
        <v>126</v>
      </c>
      <c r="G10" s="529" t="s">
        <v>127</v>
      </c>
      <c r="H10" s="529" t="s">
        <v>325</v>
      </c>
      <c r="I10" s="529" t="s">
        <v>326</v>
      </c>
      <c r="J10" s="17"/>
    </row>
    <row r="11" spans="5:10">
      <c r="E11" s="551"/>
      <c r="F11" s="464"/>
      <c r="G11" s="464"/>
      <c r="H11" s="464"/>
      <c r="I11" s="464"/>
      <c r="J11" s="17"/>
    </row>
    <row r="12" spans="5:10">
      <c r="E12" s="552"/>
      <c r="F12" s="446"/>
      <c r="G12" s="446"/>
      <c r="H12" s="446"/>
      <c r="I12" s="446"/>
      <c r="J12" s="17"/>
    </row>
    <row r="13" spans="5:10" ht="28.5" hidden="1" customHeight="1">
      <c r="E13" s="53"/>
      <c r="F13" s="13"/>
      <c r="G13" s="62"/>
      <c r="H13" s="125"/>
      <c r="I13" s="70"/>
      <c r="J13" s="17"/>
    </row>
    <row r="14" spans="5:10" ht="25.5" customHeight="1">
      <c r="E14" s="34"/>
      <c r="F14" s="35"/>
      <c r="G14" s="35"/>
      <c r="H14" s="35"/>
      <c r="I14" s="208" t="s">
        <v>390</v>
      </c>
      <c r="J14" s="17"/>
    </row>
  </sheetData>
  <sheetProtection password="F884"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formula1>0</formula1>
    </dataValidation>
    <dataValidation type="whole" operator="greaterThanOrEqual" allowBlank="1" showInputMessage="1" showErrorMessage="1" sqref="F13">
      <formula1>0</formula1>
    </dataValidation>
  </dataValidations>
  <hyperlinks>
    <hyperlink ref="I14" location="'Shareholding Pattern'!F27" display="Back"/>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B1:E49"/>
  <sheetViews>
    <sheetView workbookViewId="0">
      <selection activeCell="I8" sqref="I8"/>
    </sheetView>
  </sheetViews>
  <sheetFormatPr defaultRowHeight="15"/>
  <sheetData>
    <row r="1" spans="2:5">
      <c r="B1" s="297" t="s">
        <v>904</v>
      </c>
      <c r="E1">
        <v>1</v>
      </c>
    </row>
    <row r="2" spans="2:5">
      <c r="B2" s="297"/>
    </row>
    <row r="3" spans="2:5">
      <c r="B3" s="297"/>
    </row>
    <row r="4" spans="2:5">
      <c r="B4" s="297"/>
    </row>
    <row r="5" spans="2:5">
      <c r="B5" s="297"/>
    </row>
    <row r="6" spans="2:5">
      <c r="B6" s="297"/>
    </row>
    <row r="7" spans="2:5">
      <c r="B7" s="297"/>
    </row>
    <row r="8" spans="2:5">
      <c r="B8" s="297"/>
    </row>
    <row r="9" spans="2:5">
      <c r="B9" s="297"/>
    </row>
    <row r="10" spans="2:5">
      <c r="B10" s="297"/>
    </row>
    <row r="11" spans="2:5">
      <c r="B11" s="297"/>
    </row>
    <row r="12" spans="2:5">
      <c r="B12" s="297"/>
    </row>
    <row r="13" spans="2:5">
      <c r="B13" s="297"/>
    </row>
    <row r="14" spans="2:5">
      <c r="B14" s="297"/>
    </row>
    <row r="15" spans="2:5">
      <c r="B15" s="297"/>
    </row>
    <row r="16" spans="2:5">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5" t="s">
        <v>370</v>
      </c>
      <c r="E9" s="556"/>
      <c r="F9" s="556"/>
      <c r="G9" s="556"/>
      <c r="H9" s="557"/>
    </row>
    <row r="10" spans="4:9">
      <c r="D10" s="529" t="s">
        <v>119</v>
      </c>
      <c r="E10" s="529" t="s">
        <v>546</v>
      </c>
      <c r="F10" s="529" t="s">
        <v>128</v>
      </c>
      <c r="G10" s="529" t="s">
        <v>129</v>
      </c>
      <c r="H10" s="529" t="s">
        <v>130</v>
      </c>
    </row>
    <row r="11" spans="4:9">
      <c r="D11" s="553"/>
      <c r="E11" s="553"/>
      <c r="F11" s="464"/>
      <c r="G11" s="464"/>
      <c r="H11" s="464"/>
    </row>
    <row r="12" spans="4:9">
      <c r="D12" s="554"/>
      <c r="E12" s="554"/>
      <c r="F12" s="446"/>
      <c r="G12" s="446"/>
      <c r="H12" s="446"/>
    </row>
    <row r="13" spans="4:9" hidden="1">
      <c r="D13" s="270"/>
      <c r="E13" s="62"/>
      <c r="F13" s="62"/>
      <c r="G13" s="81"/>
      <c r="H13" s="82"/>
    </row>
    <row r="14" spans="4:9" ht="24.75" customHeight="1">
      <c r="D14" s="2"/>
      <c r="E14" s="3"/>
      <c r="F14" s="35"/>
      <c r="G14" s="35"/>
      <c r="H14" s="208" t="s">
        <v>391</v>
      </c>
    </row>
  </sheetData>
  <sheetProtection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formula1>0</formula1>
    </dataValidation>
    <dataValidation type="decimal" operator="greaterThanOrEqual" allowBlank="1" showInputMessage="1" showErrorMessage="1" sqref="H13">
      <formula1>0</formula1>
    </dataValidation>
  </dataValidations>
  <hyperlinks>
    <hyperlink ref="H14" location="'Shareholding Pattern'!F72" display="Cick here to go back"/>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9"/>
  </sheetPr>
  <dimension ref="A1:XFC15"/>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29" hidden="1">
      <c r="I1">
        <v>1</v>
      </c>
    </row>
    <row r="2" spans="5:29" hidden="1"/>
    <row r="3" spans="5:29" hidden="1"/>
    <row r="4" spans="5:29" hidden="1"/>
    <row r="5" spans="5:29" hidden="1"/>
    <row r="9" spans="5:29" ht="30" customHeight="1">
      <c r="E9" s="452" t="s">
        <v>371</v>
      </c>
      <c r="F9" s="453"/>
      <c r="G9" s="453"/>
      <c r="H9" s="453"/>
      <c r="I9" s="83"/>
    </row>
    <row r="10" spans="5:29">
      <c r="E10" s="529" t="s">
        <v>119</v>
      </c>
      <c r="F10" s="529" t="s">
        <v>126</v>
      </c>
      <c r="G10" s="529" t="s">
        <v>127</v>
      </c>
      <c r="H10" s="529" t="s">
        <v>131</v>
      </c>
      <c r="I10" s="558" t="s">
        <v>327</v>
      </c>
    </row>
    <row r="11" spans="5:29">
      <c r="E11" s="553"/>
      <c r="F11" s="464"/>
      <c r="G11" s="464"/>
      <c r="H11" s="464"/>
      <c r="I11" s="559"/>
    </row>
    <row r="12" spans="5:29">
      <c r="E12" s="554"/>
      <c r="F12" s="446"/>
      <c r="G12" s="446"/>
      <c r="H12" s="446"/>
      <c r="I12" s="560"/>
    </row>
    <row r="13" spans="5:29" hidden="1">
      <c r="E13" s="53"/>
      <c r="F13" s="13"/>
      <c r="G13" s="81"/>
      <c r="H13" s="81"/>
      <c r="I13" s="84"/>
    </row>
    <row r="14" spans="5:29" ht="24.75" customHeight="1">
      <c r="E14" s="2"/>
      <c r="F14" s="35"/>
      <c r="G14" s="35"/>
      <c r="H14" s="35"/>
      <c r="I14" s="208" t="s">
        <v>392</v>
      </c>
    </row>
    <row r="15" spans="5:29" ht="24.75" customHeight="1">
      <c r="E15" s="53">
        <v>1</v>
      </c>
      <c r="F15" s="38">
        <v>397</v>
      </c>
      <c r="G15" s="374">
        <v>454140</v>
      </c>
      <c r="H15" s="374">
        <v>454140</v>
      </c>
      <c r="I15" s="84"/>
      <c r="J15" s="53"/>
      <c r="K15" s="13"/>
      <c r="L15" s="81"/>
      <c r="M15" s="81"/>
      <c r="N15" s="84"/>
      <c r="O15" s="53"/>
      <c r="P15" s="13"/>
      <c r="Q15" s="81"/>
      <c r="R15" s="81"/>
      <c r="S15" s="84"/>
      <c r="T15" s="53"/>
      <c r="U15" s="13"/>
      <c r="V15" s="81"/>
      <c r="W15" s="81"/>
      <c r="X15" s="84"/>
      <c r="Y15" s="53"/>
      <c r="Z15" s="13"/>
      <c r="AA15" s="81"/>
      <c r="AB15" s="81"/>
      <c r="AC15" s="84"/>
    </row>
  </sheetData>
  <sheetProtection algorithmName="SHA-512" hashValue="EltzSlia13sD5+TRqoVZwg4wOEo4w/Mxx+adhoOEkxieZD+EQthNuMKrVGBBatwfc+1VkI4EMQqhl2JGYhYfwA==" saltValue="DlWAYc9xCRVrtRlzKEqj+g=="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F15:H15 K15:M15 P15:R15 U15:W15 Z15:AB15">
      <formula1>0</formula1>
    </dataValidation>
  </dataValidations>
  <hyperlinks>
    <hyperlink ref="I14" location="'Shareholding Pattern'!F73" display="Click here to go back"/>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57150</xdr:colOff>
                    <xdr:row>14</xdr:row>
                    <xdr:rowOff>57150</xdr:rowOff>
                  </from>
                  <to>
                    <xdr:col>8</xdr:col>
                    <xdr:colOff>1428750</xdr:colOff>
                    <xdr:row>14</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sheetPr>
  <dimension ref="A1:XFC28"/>
  <sheetViews>
    <sheetView showGridLines="0" topLeftCell="D7" zoomScale="85" zoomScaleNormal="85" workbookViewId="0">
      <selection activeCell="F28" sqref="F28"/>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3" width="4.85546875" hidden="1"/>
  </cols>
  <sheetData>
    <row r="1" spans="5:45" hidden="1">
      <c r="I1">
        <v>12</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9" t="s">
        <v>119</v>
      </c>
      <c r="F9" s="529" t="s">
        <v>118</v>
      </c>
      <c r="G9" s="529" t="s">
        <v>1</v>
      </c>
      <c r="H9" s="529" t="s">
        <v>3</v>
      </c>
      <c r="I9" s="529" t="s">
        <v>4</v>
      </c>
      <c r="J9" s="529" t="s">
        <v>5</v>
      </c>
      <c r="K9" s="529" t="s">
        <v>6</v>
      </c>
      <c r="L9" s="529" t="s">
        <v>7</v>
      </c>
      <c r="M9" s="450" t="s">
        <v>8</v>
      </c>
      <c r="N9" s="530"/>
      <c r="O9" s="530"/>
      <c r="P9" s="451"/>
      <c r="Q9" s="529" t="s">
        <v>9</v>
      </c>
      <c r="R9" s="529" t="s">
        <v>447</v>
      </c>
      <c r="S9" s="529" t="s">
        <v>116</v>
      </c>
      <c r="T9" s="529" t="s">
        <v>125</v>
      </c>
      <c r="U9" s="517" t="s">
        <v>12</v>
      </c>
      <c r="V9" s="518"/>
      <c r="W9" s="517" t="s">
        <v>13</v>
      </c>
      <c r="X9" s="518"/>
      <c r="Y9" s="529" t="s">
        <v>14</v>
      </c>
      <c r="Z9" s="447" t="s">
        <v>441</v>
      </c>
      <c r="AA9" s="529" t="s">
        <v>459</v>
      </c>
    </row>
    <row r="10" spans="5:45" ht="31.5" customHeight="1">
      <c r="E10" s="464"/>
      <c r="F10" s="523"/>
      <c r="G10" s="464"/>
      <c r="H10" s="464"/>
      <c r="I10" s="464"/>
      <c r="J10" s="464"/>
      <c r="K10" s="464"/>
      <c r="L10" s="464"/>
      <c r="M10" s="450" t="s">
        <v>117</v>
      </c>
      <c r="N10" s="459"/>
      <c r="O10" s="460"/>
      <c r="P10" s="529" t="s">
        <v>16</v>
      </c>
      <c r="Q10" s="464"/>
      <c r="R10" s="464"/>
      <c r="S10" s="464"/>
      <c r="T10" s="464"/>
      <c r="U10" s="448"/>
      <c r="V10" s="449"/>
      <c r="W10" s="448"/>
      <c r="X10" s="449"/>
      <c r="Y10" s="464"/>
      <c r="Z10" s="447"/>
      <c r="AA10" s="464"/>
    </row>
    <row r="11" spans="5:45" ht="78.75" customHeight="1">
      <c r="E11" s="446"/>
      <c r="F11" s="524"/>
      <c r="G11" s="446"/>
      <c r="H11" s="446"/>
      <c r="I11" s="446"/>
      <c r="J11" s="446"/>
      <c r="K11" s="446"/>
      <c r="L11" s="446"/>
      <c r="M11" s="27" t="s">
        <v>123</v>
      </c>
      <c r="N11" s="27" t="s">
        <v>18</v>
      </c>
      <c r="O11" s="27" t="s">
        <v>19</v>
      </c>
      <c r="P11" s="446"/>
      <c r="Q11" s="446"/>
      <c r="R11" s="446"/>
      <c r="S11" s="446"/>
      <c r="T11" s="446"/>
      <c r="U11" s="27" t="s">
        <v>20</v>
      </c>
      <c r="V11" s="27" t="s">
        <v>21</v>
      </c>
      <c r="W11" s="27" t="s">
        <v>20</v>
      </c>
      <c r="X11" s="27" t="s">
        <v>21</v>
      </c>
      <c r="Y11" s="446"/>
      <c r="Z11" s="447"/>
      <c r="AA11" s="446"/>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IF(COUNT(H27:$Y$15012)=0,"",SUM(AC1:AC65544))</f>
        <v>12</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67" t="s">
        <v>866</v>
      </c>
      <c r="G15" s="368" t="s">
        <v>867</v>
      </c>
      <c r="H15" s="38">
        <v>113500</v>
      </c>
      <c r="I15" s="38"/>
      <c r="J15" s="38"/>
      <c r="K15" s="366">
        <f t="shared" ref="K15:K26" si="0">+IFERROR(IF(COUNT(H15:J15),ROUND(SUM(H15:J15),0),""),"")</f>
        <v>113500</v>
      </c>
      <c r="L15" s="42">
        <f>+IFERROR(IF(COUNT(K15),ROUND(K15/'Shareholding Pattern'!$L$78*100,2),""),0)</f>
        <v>0.09</v>
      </c>
      <c r="M15" s="170">
        <f t="shared" ref="M15:M26" si="1">IF(H15="","",H15)</f>
        <v>113500</v>
      </c>
      <c r="N15" s="170"/>
      <c r="O15" s="229">
        <f t="shared" ref="O15:O26" si="2">+IFERROR(IF(COUNT(M15:N15),ROUND(SUM(M15,N15),2),""),"")</f>
        <v>113500</v>
      </c>
      <c r="P15" s="42">
        <f>+IFERROR(IF(COUNT(O15),ROUND(O15/('Shareholding Pattern'!$P$79)*100,2),""),0)</f>
        <v>0.09</v>
      </c>
      <c r="Q15" s="38"/>
      <c r="R15" s="38"/>
      <c r="S15" s="366" t="str">
        <f t="shared" ref="S15:S26" si="3">+IFERROR(IF(COUNT(Q15:R15),ROUND(SUM(Q15:R15),0),""),"")</f>
        <v/>
      </c>
      <c r="T15" s="14">
        <f>+IFERROR(IF(COUNT(K15,S15),ROUND(SUM(S15,K15)/SUM('Shareholding Pattern'!$L$78,'Shareholding Pattern'!$T$78)*100,2),""),0)</f>
        <v>0.09</v>
      </c>
      <c r="U15" s="38"/>
      <c r="V15" s="14" t="str">
        <f t="shared" ref="V15:V26" si="4">+IFERROR(IF(COUNT(U15),ROUND(SUM(U15)/SUM(K15)*100,2),""),0)</f>
        <v/>
      </c>
      <c r="W15" s="38"/>
      <c r="X15" s="14" t="str">
        <f t="shared" ref="X15:X26" si="5">+IFERROR(IF(COUNT(W15),ROUND(SUM(W15)/SUM(K15)*100,2),""),0)</f>
        <v/>
      </c>
      <c r="Y15" s="38">
        <v>113500</v>
      </c>
      <c r="Z15" s="228"/>
      <c r="AA15" s="262" t="s">
        <v>461</v>
      </c>
      <c r="AB15" s="10"/>
      <c r="AC15" s="10">
        <f t="shared" ref="AC15:AC26" si="6">IF(SUM(H15:Y15)&gt;0,1,0)</f>
        <v>1</v>
      </c>
    </row>
    <row r="16" spans="5:45" ht="24.75" customHeight="1">
      <c r="E16" s="53">
        <v>2</v>
      </c>
      <c r="F16" s="367" t="s">
        <v>868</v>
      </c>
      <c r="G16" s="368" t="s">
        <v>869</v>
      </c>
      <c r="H16" s="38">
        <v>1360000</v>
      </c>
      <c r="I16" s="38"/>
      <c r="J16" s="38"/>
      <c r="K16" s="366">
        <f t="shared" si="0"/>
        <v>1360000</v>
      </c>
      <c r="L16" s="42">
        <f>+IFERROR(IF(COUNT(K16),ROUND(K16/'Shareholding Pattern'!$L$78*100,2),""),0)</f>
        <v>1.05</v>
      </c>
      <c r="M16" s="170">
        <f t="shared" si="1"/>
        <v>1360000</v>
      </c>
      <c r="N16" s="170"/>
      <c r="O16" s="229">
        <f t="shared" si="2"/>
        <v>1360000</v>
      </c>
      <c r="P16" s="42">
        <f>+IFERROR(IF(COUNT(O16),ROUND(O16/('Shareholding Pattern'!$P$79)*100,2),""),0)</f>
        <v>1.05</v>
      </c>
      <c r="Q16" s="38"/>
      <c r="R16" s="38"/>
      <c r="S16" s="366" t="str">
        <f t="shared" si="3"/>
        <v/>
      </c>
      <c r="T16" s="14">
        <f>+IFERROR(IF(COUNT(K16,S16),ROUND(SUM(S16,K16)/SUM('Shareholding Pattern'!$L$78,'Shareholding Pattern'!$T$78)*100,2),""),0)</f>
        <v>1.05</v>
      </c>
      <c r="U16" s="38"/>
      <c r="V16" s="14" t="str">
        <f t="shared" si="4"/>
        <v/>
      </c>
      <c r="W16" s="38"/>
      <c r="X16" s="14" t="str">
        <f t="shared" si="5"/>
        <v/>
      </c>
      <c r="Y16" s="38">
        <v>1360000</v>
      </c>
      <c r="Z16" s="228"/>
      <c r="AA16" s="262" t="s">
        <v>461</v>
      </c>
      <c r="AB16" s="10"/>
      <c r="AC16" s="10">
        <f t="shared" si="6"/>
        <v>1</v>
      </c>
    </row>
    <row r="17" spans="5:29" ht="24.75" customHeight="1">
      <c r="E17" s="53">
        <v>3</v>
      </c>
      <c r="F17" s="367" t="s">
        <v>870</v>
      </c>
      <c r="G17" s="368" t="s">
        <v>871</v>
      </c>
      <c r="H17" s="38">
        <v>10109466</v>
      </c>
      <c r="I17" s="38"/>
      <c r="J17" s="38"/>
      <c r="K17" s="366">
        <f t="shared" si="0"/>
        <v>10109466</v>
      </c>
      <c r="L17" s="42">
        <f>+IFERROR(IF(COUNT(K17),ROUND(K17/'Shareholding Pattern'!$L$78*100,2),""),0)</f>
        <v>7.84</v>
      </c>
      <c r="M17" s="170">
        <f t="shared" si="1"/>
        <v>10109466</v>
      </c>
      <c r="N17" s="170"/>
      <c r="O17" s="229">
        <f t="shared" si="2"/>
        <v>10109466</v>
      </c>
      <c r="P17" s="42">
        <f>+IFERROR(IF(COUNT(O17),ROUND(O17/('Shareholding Pattern'!$P$79)*100,2),""),0)</f>
        <v>7.84</v>
      </c>
      <c r="Q17" s="38"/>
      <c r="R17" s="38"/>
      <c r="S17" s="366" t="str">
        <f t="shared" si="3"/>
        <v/>
      </c>
      <c r="T17" s="14">
        <f>+IFERROR(IF(COUNT(K17,S17),ROUND(SUM(S17,K17)/SUM('Shareholding Pattern'!$L$78,'Shareholding Pattern'!$T$78)*100,2),""),0)</f>
        <v>7.84</v>
      </c>
      <c r="U17" s="38"/>
      <c r="V17" s="14" t="str">
        <f t="shared" si="4"/>
        <v/>
      </c>
      <c r="W17" s="38"/>
      <c r="X17" s="14" t="str">
        <f t="shared" si="5"/>
        <v/>
      </c>
      <c r="Y17" s="38">
        <v>10109466</v>
      </c>
      <c r="Z17" s="228"/>
      <c r="AA17" s="262" t="s">
        <v>461</v>
      </c>
      <c r="AB17" s="10"/>
      <c r="AC17" s="10">
        <f t="shared" si="6"/>
        <v>1</v>
      </c>
    </row>
    <row r="18" spans="5:29" ht="24.75" customHeight="1">
      <c r="E18" s="53">
        <v>4</v>
      </c>
      <c r="F18" s="367" t="s">
        <v>872</v>
      </c>
      <c r="G18" s="368" t="s">
        <v>873</v>
      </c>
      <c r="H18" s="38">
        <v>152490</v>
      </c>
      <c r="I18" s="38"/>
      <c r="J18" s="38"/>
      <c r="K18" s="366">
        <f t="shared" si="0"/>
        <v>152490</v>
      </c>
      <c r="L18" s="42">
        <f>+IFERROR(IF(COUNT(K18),ROUND(K18/'Shareholding Pattern'!$L$78*100,2),""),0)</f>
        <v>0.12</v>
      </c>
      <c r="M18" s="170">
        <f t="shared" si="1"/>
        <v>152490</v>
      </c>
      <c r="N18" s="170"/>
      <c r="O18" s="229">
        <f t="shared" si="2"/>
        <v>152490</v>
      </c>
      <c r="P18" s="42">
        <f>+IFERROR(IF(COUNT(O18),ROUND(O18/('Shareholding Pattern'!$P$79)*100,2),""),0)</f>
        <v>0.12</v>
      </c>
      <c r="Q18" s="38"/>
      <c r="R18" s="38"/>
      <c r="S18" s="366" t="str">
        <f t="shared" si="3"/>
        <v/>
      </c>
      <c r="T18" s="14">
        <f>+IFERROR(IF(COUNT(K18,S18),ROUND(SUM(S18,K18)/SUM('Shareholding Pattern'!$L$78,'Shareholding Pattern'!$T$78)*100,2),""),0)</f>
        <v>0.12</v>
      </c>
      <c r="U18" s="38"/>
      <c r="V18" s="14" t="str">
        <f t="shared" si="4"/>
        <v/>
      </c>
      <c r="W18" s="38"/>
      <c r="X18" s="14" t="str">
        <f t="shared" si="5"/>
        <v/>
      </c>
      <c r="Y18" s="38">
        <v>152490</v>
      </c>
      <c r="Z18" s="228"/>
      <c r="AA18" s="262" t="s">
        <v>462</v>
      </c>
      <c r="AB18" s="10"/>
      <c r="AC18" s="10">
        <f t="shared" si="6"/>
        <v>1</v>
      </c>
    </row>
    <row r="19" spans="5:29" ht="24.75" customHeight="1">
      <c r="E19" s="53">
        <v>5</v>
      </c>
      <c r="F19" s="367" t="s">
        <v>874</v>
      </c>
      <c r="G19" s="368" t="s">
        <v>875</v>
      </c>
      <c r="H19" s="38">
        <v>16694</v>
      </c>
      <c r="I19" s="38"/>
      <c r="J19" s="38"/>
      <c r="K19" s="366">
        <f t="shared" si="0"/>
        <v>16694</v>
      </c>
      <c r="L19" s="42">
        <f>+IFERROR(IF(COUNT(K19),ROUND(K19/'Shareholding Pattern'!$L$78*100,2),""),0)</f>
        <v>0.01</v>
      </c>
      <c r="M19" s="170">
        <f t="shared" si="1"/>
        <v>16694</v>
      </c>
      <c r="N19" s="170"/>
      <c r="O19" s="229">
        <f t="shared" si="2"/>
        <v>16694</v>
      </c>
      <c r="P19" s="42">
        <f>+IFERROR(IF(COUNT(O19),ROUND(O19/('Shareholding Pattern'!$P$79)*100,2),""),0)</f>
        <v>0.01</v>
      </c>
      <c r="Q19" s="38"/>
      <c r="R19" s="38"/>
      <c r="S19" s="366" t="str">
        <f t="shared" si="3"/>
        <v/>
      </c>
      <c r="T19" s="14">
        <f>+IFERROR(IF(COUNT(K19,S19),ROUND(SUM(S19,K19)/SUM('Shareholding Pattern'!$L$78,'Shareholding Pattern'!$T$78)*100,2),""),0)</f>
        <v>0.01</v>
      </c>
      <c r="U19" s="38"/>
      <c r="V19" s="14" t="str">
        <f t="shared" si="4"/>
        <v/>
      </c>
      <c r="W19" s="38"/>
      <c r="X19" s="14" t="str">
        <f t="shared" si="5"/>
        <v/>
      </c>
      <c r="Y19" s="38">
        <v>16694</v>
      </c>
      <c r="Z19" s="228"/>
      <c r="AA19" s="262" t="s">
        <v>462</v>
      </c>
      <c r="AB19" s="10"/>
      <c r="AC19" s="10">
        <f t="shared" si="6"/>
        <v>1</v>
      </c>
    </row>
    <row r="20" spans="5:29" ht="24.75" customHeight="1">
      <c r="E20" s="53">
        <v>6</v>
      </c>
      <c r="F20" s="367" t="s">
        <v>876</v>
      </c>
      <c r="G20" s="368" t="s">
        <v>877</v>
      </c>
      <c r="H20" s="38">
        <v>62880</v>
      </c>
      <c r="I20" s="38"/>
      <c r="J20" s="38"/>
      <c r="K20" s="366">
        <f t="shared" si="0"/>
        <v>62880</v>
      </c>
      <c r="L20" s="42">
        <f>+IFERROR(IF(COUNT(K20),ROUND(K20/'Shareholding Pattern'!$L$78*100,2),""),0)</f>
        <v>0.05</v>
      </c>
      <c r="M20" s="170">
        <f t="shared" si="1"/>
        <v>62880</v>
      </c>
      <c r="N20" s="170"/>
      <c r="O20" s="229">
        <f t="shared" si="2"/>
        <v>62880</v>
      </c>
      <c r="P20" s="42">
        <f>+IFERROR(IF(COUNT(O20),ROUND(O20/('Shareholding Pattern'!$P$79)*100,2),""),0)</f>
        <v>0.05</v>
      </c>
      <c r="Q20" s="38"/>
      <c r="R20" s="38"/>
      <c r="S20" s="366" t="str">
        <f t="shared" si="3"/>
        <v/>
      </c>
      <c r="T20" s="14">
        <f>+IFERROR(IF(COUNT(K20,S20),ROUND(SUM(S20,K20)/SUM('Shareholding Pattern'!$L$78,'Shareholding Pattern'!$T$78)*100,2),""),0)</f>
        <v>0.05</v>
      </c>
      <c r="U20" s="38"/>
      <c r="V20" s="14" t="str">
        <f t="shared" si="4"/>
        <v/>
      </c>
      <c r="W20" s="38"/>
      <c r="X20" s="14" t="str">
        <f t="shared" si="5"/>
        <v/>
      </c>
      <c r="Y20" s="38">
        <v>62880</v>
      </c>
      <c r="Z20" s="228"/>
      <c r="AA20" s="262" t="s">
        <v>462</v>
      </c>
      <c r="AB20" s="10"/>
      <c r="AC20" s="10">
        <f t="shared" si="6"/>
        <v>1</v>
      </c>
    </row>
    <row r="21" spans="5:29" ht="24.75" customHeight="1">
      <c r="E21" s="53">
        <v>7</v>
      </c>
      <c r="F21" s="367" t="s">
        <v>878</v>
      </c>
      <c r="G21" s="368" t="s">
        <v>879</v>
      </c>
      <c r="H21" s="38">
        <v>6500</v>
      </c>
      <c r="I21" s="38"/>
      <c r="J21" s="38"/>
      <c r="K21" s="366">
        <f t="shared" si="0"/>
        <v>6500</v>
      </c>
      <c r="L21" s="42">
        <f>+IFERROR(IF(COUNT(K21),ROUND(K21/'Shareholding Pattern'!$L$78*100,2),""),0)</f>
        <v>0.01</v>
      </c>
      <c r="M21" s="170">
        <f t="shared" si="1"/>
        <v>6500</v>
      </c>
      <c r="N21" s="170"/>
      <c r="O21" s="229">
        <f t="shared" si="2"/>
        <v>6500</v>
      </c>
      <c r="P21" s="42">
        <f>+IFERROR(IF(COUNT(O21),ROUND(O21/('Shareholding Pattern'!$P$79)*100,2),""),0)</f>
        <v>0.01</v>
      </c>
      <c r="Q21" s="38"/>
      <c r="R21" s="38"/>
      <c r="S21" s="366" t="str">
        <f t="shared" si="3"/>
        <v/>
      </c>
      <c r="T21" s="14">
        <f>+IFERROR(IF(COUNT(K21,S21),ROUND(SUM(S21,K21)/SUM('Shareholding Pattern'!$L$78,'Shareholding Pattern'!$T$78)*100,2),""),0)</f>
        <v>0.01</v>
      </c>
      <c r="U21" s="38"/>
      <c r="V21" s="14" t="str">
        <f t="shared" si="4"/>
        <v/>
      </c>
      <c r="W21" s="38"/>
      <c r="X21" s="14" t="str">
        <f t="shared" si="5"/>
        <v/>
      </c>
      <c r="Y21" s="38">
        <v>6500</v>
      </c>
      <c r="Z21" s="228"/>
      <c r="AA21" s="262" t="s">
        <v>462</v>
      </c>
      <c r="AB21" s="10"/>
      <c r="AC21" s="10">
        <f t="shared" si="6"/>
        <v>1</v>
      </c>
    </row>
    <row r="22" spans="5:29" ht="24.75" customHeight="1">
      <c r="E22" s="53">
        <v>8</v>
      </c>
      <c r="F22" s="367" t="s">
        <v>880</v>
      </c>
      <c r="G22" s="368" t="s">
        <v>881</v>
      </c>
      <c r="H22" s="38">
        <v>4000</v>
      </c>
      <c r="I22" s="38"/>
      <c r="J22" s="38"/>
      <c r="K22" s="366">
        <f t="shared" si="0"/>
        <v>4000</v>
      </c>
      <c r="L22" s="42">
        <f>+IFERROR(IF(COUNT(K22),ROUND(K22/'Shareholding Pattern'!$L$78*100,2),""),0)</f>
        <v>0</v>
      </c>
      <c r="M22" s="170">
        <f t="shared" si="1"/>
        <v>4000</v>
      </c>
      <c r="N22" s="170"/>
      <c r="O22" s="229">
        <f t="shared" si="2"/>
        <v>4000</v>
      </c>
      <c r="P22" s="42">
        <f>+IFERROR(IF(COUNT(O22),ROUND(O22/('Shareholding Pattern'!$P$79)*100,2),""),0)</f>
        <v>0</v>
      </c>
      <c r="Q22" s="38"/>
      <c r="R22" s="38"/>
      <c r="S22" s="366" t="str">
        <f t="shared" si="3"/>
        <v/>
      </c>
      <c r="T22" s="14">
        <f>+IFERROR(IF(COUNT(K22,S22),ROUND(SUM(S22,K22)/SUM('Shareholding Pattern'!$L$78,'Shareholding Pattern'!$T$78)*100,2),""),0)</f>
        <v>0</v>
      </c>
      <c r="U22" s="38"/>
      <c r="V22" s="14" t="str">
        <f t="shared" si="4"/>
        <v/>
      </c>
      <c r="W22" s="38"/>
      <c r="X22" s="14" t="str">
        <f t="shared" si="5"/>
        <v/>
      </c>
      <c r="Y22" s="38">
        <v>4000</v>
      </c>
      <c r="Z22" s="228"/>
      <c r="AA22" s="262" t="s">
        <v>462</v>
      </c>
      <c r="AB22" s="10"/>
      <c r="AC22" s="10">
        <f t="shared" si="6"/>
        <v>1</v>
      </c>
    </row>
    <row r="23" spans="5:29" ht="24.75" customHeight="1">
      <c r="E23" s="53">
        <v>9</v>
      </c>
      <c r="F23" s="367" t="s">
        <v>882</v>
      </c>
      <c r="G23" s="368" t="s">
        <v>883</v>
      </c>
      <c r="H23" s="38">
        <v>4220</v>
      </c>
      <c r="I23" s="38"/>
      <c r="J23" s="38"/>
      <c r="K23" s="366">
        <f t="shared" si="0"/>
        <v>4220</v>
      </c>
      <c r="L23" s="42">
        <f>+IFERROR(IF(COUNT(K23),ROUND(K23/'Shareholding Pattern'!$L$78*100,2),""),0)</f>
        <v>0</v>
      </c>
      <c r="M23" s="170">
        <f t="shared" si="1"/>
        <v>4220</v>
      </c>
      <c r="N23" s="170"/>
      <c r="O23" s="229">
        <f t="shared" si="2"/>
        <v>4220</v>
      </c>
      <c r="P23" s="42">
        <f>+IFERROR(IF(COUNT(O23),ROUND(O23/('Shareholding Pattern'!$P$79)*100,2),""),0)</f>
        <v>0</v>
      </c>
      <c r="Q23" s="38"/>
      <c r="R23" s="38"/>
      <c r="S23" s="366" t="str">
        <f t="shared" si="3"/>
        <v/>
      </c>
      <c r="T23" s="14">
        <f>+IFERROR(IF(COUNT(K23,S23),ROUND(SUM(S23,K23)/SUM('Shareholding Pattern'!$L$78,'Shareholding Pattern'!$T$78)*100,2),""),0)</f>
        <v>0</v>
      </c>
      <c r="U23" s="38"/>
      <c r="V23" s="14" t="str">
        <f t="shared" si="4"/>
        <v/>
      </c>
      <c r="W23" s="38"/>
      <c r="X23" s="14" t="str">
        <f t="shared" si="5"/>
        <v/>
      </c>
      <c r="Y23" s="38">
        <v>4220</v>
      </c>
      <c r="Z23" s="228"/>
      <c r="AA23" s="262" t="s">
        <v>462</v>
      </c>
      <c r="AB23" s="10"/>
      <c r="AC23" s="10">
        <f t="shared" si="6"/>
        <v>1</v>
      </c>
    </row>
    <row r="24" spans="5:29" ht="24.75" customHeight="1">
      <c r="E24" s="53">
        <v>10</v>
      </c>
      <c r="F24" s="367" t="s">
        <v>884</v>
      </c>
      <c r="G24" s="368" t="s">
        <v>885</v>
      </c>
      <c r="H24" s="38">
        <v>12650</v>
      </c>
      <c r="I24" s="38"/>
      <c r="J24" s="38"/>
      <c r="K24" s="366">
        <f t="shared" si="0"/>
        <v>12650</v>
      </c>
      <c r="L24" s="42">
        <f>+IFERROR(IF(COUNT(K24),ROUND(K24/'Shareholding Pattern'!$L$78*100,2),""),0)</f>
        <v>0.01</v>
      </c>
      <c r="M24" s="170">
        <f t="shared" si="1"/>
        <v>12650</v>
      </c>
      <c r="N24" s="170"/>
      <c r="O24" s="229">
        <f t="shared" si="2"/>
        <v>12650</v>
      </c>
      <c r="P24" s="42">
        <f>+IFERROR(IF(COUNT(O24),ROUND(O24/('Shareholding Pattern'!$P$79)*100,2),""),0)</f>
        <v>0.01</v>
      </c>
      <c r="Q24" s="38"/>
      <c r="R24" s="38"/>
      <c r="S24" s="366" t="str">
        <f t="shared" si="3"/>
        <v/>
      </c>
      <c r="T24" s="14">
        <f>+IFERROR(IF(COUNT(K24,S24),ROUND(SUM(S24,K24)/SUM('Shareholding Pattern'!$L$78,'Shareholding Pattern'!$T$78)*100,2),""),0)</f>
        <v>0.01</v>
      </c>
      <c r="U24" s="38"/>
      <c r="V24" s="14" t="str">
        <f t="shared" si="4"/>
        <v/>
      </c>
      <c r="W24" s="38"/>
      <c r="X24" s="14" t="str">
        <f t="shared" si="5"/>
        <v/>
      </c>
      <c r="Y24" s="38">
        <v>12650</v>
      </c>
      <c r="Z24" s="228"/>
      <c r="AA24" s="262" t="s">
        <v>462</v>
      </c>
      <c r="AB24" s="10"/>
      <c r="AC24" s="10">
        <f t="shared" si="6"/>
        <v>1</v>
      </c>
    </row>
    <row r="25" spans="5:29" ht="24.75" customHeight="1">
      <c r="E25" s="53">
        <v>11</v>
      </c>
      <c r="F25" s="367" t="s">
        <v>886</v>
      </c>
      <c r="G25" s="368" t="s">
        <v>887</v>
      </c>
      <c r="H25" s="38">
        <v>50000</v>
      </c>
      <c r="I25" s="38"/>
      <c r="J25" s="38"/>
      <c r="K25" s="366">
        <f t="shared" si="0"/>
        <v>50000</v>
      </c>
      <c r="L25" s="42">
        <f>+IFERROR(IF(COUNT(K25),ROUND(K25/'Shareholding Pattern'!$L$78*100,2),""),0)</f>
        <v>0.04</v>
      </c>
      <c r="M25" s="170">
        <f t="shared" si="1"/>
        <v>50000</v>
      </c>
      <c r="N25" s="170"/>
      <c r="O25" s="229">
        <f t="shared" si="2"/>
        <v>50000</v>
      </c>
      <c r="P25" s="42">
        <f>+IFERROR(IF(COUNT(O25),ROUND(O25/('Shareholding Pattern'!$P$79)*100,2),""),0)</f>
        <v>0.04</v>
      </c>
      <c r="Q25" s="38"/>
      <c r="R25" s="38"/>
      <c r="S25" s="366" t="str">
        <f t="shared" si="3"/>
        <v/>
      </c>
      <c r="T25" s="14">
        <f>+IFERROR(IF(COUNT(K25,S25),ROUND(SUM(S25,K25)/SUM('Shareholding Pattern'!$L$78,'Shareholding Pattern'!$T$78)*100,2),""),0)</f>
        <v>0.04</v>
      </c>
      <c r="U25" s="38"/>
      <c r="V25" s="14" t="str">
        <f t="shared" si="4"/>
        <v/>
      </c>
      <c r="W25" s="38"/>
      <c r="X25" s="14" t="str">
        <f t="shared" si="5"/>
        <v/>
      </c>
      <c r="Y25" s="38">
        <v>50000</v>
      </c>
      <c r="Z25" s="228"/>
      <c r="AA25" s="262" t="s">
        <v>462</v>
      </c>
      <c r="AB25" s="10"/>
      <c r="AC25" s="10">
        <f t="shared" si="6"/>
        <v>1</v>
      </c>
    </row>
    <row r="26" spans="5:29" ht="24.75" customHeight="1">
      <c r="E26" s="53">
        <v>12</v>
      </c>
      <c r="F26" s="367" t="s">
        <v>888</v>
      </c>
      <c r="G26" s="368" t="s">
        <v>889</v>
      </c>
      <c r="H26" s="38">
        <v>12655</v>
      </c>
      <c r="I26" s="38"/>
      <c r="J26" s="38"/>
      <c r="K26" s="366">
        <f t="shared" si="0"/>
        <v>12655</v>
      </c>
      <c r="L26" s="42">
        <f>+IFERROR(IF(COUNT(K26),ROUND(K26/'Shareholding Pattern'!$L$78*100,2),""),0)</f>
        <v>0.01</v>
      </c>
      <c r="M26" s="170">
        <f t="shared" si="1"/>
        <v>12655</v>
      </c>
      <c r="N26" s="170"/>
      <c r="O26" s="229">
        <f t="shared" si="2"/>
        <v>12655</v>
      </c>
      <c r="P26" s="42">
        <f>+IFERROR(IF(COUNT(O26),ROUND(O26/('Shareholding Pattern'!$P$79)*100,2),""),0)</f>
        <v>0.01</v>
      </c>
      <c r="Q26" s="38"/>
      <c r="R26" s="38"/>
      <c r="S26" s="366" t="str">
        <f t="shared" si="3"/>
        <v/>
      </c>
      <c r="T26" s="14">
        <f>+IFERROR(IF(COUNT(K26,S26),ROUND(SUM(S26,K26)/SUM('Shareholding Pattern'!$L$78,'Shareholding Pattern'!$T$78)*100,2),""),0)</f>
        <v>0.01</v>
      </c>
      <c r="U26" s="38"/>
      <c r="V26" s="14" t="str">
        <f t="shared" si="4"/>
        <v/>
      </c>
      <c r="W26" s="38"/>
      <c r="X26" s="14" t="str">
        <f t="shared" si="5"/>
        <v/>
      </c>
      <c r="Y26" s="38">
        <v>12655</v>
      </c>
      <c r="Z26" s="228"/>
      <c r="AA26" s="262" t="s">
        <v>462</v>
      </c>
      <c r="AB26" s="10"/>
      <c r="AC26" s="10">
        <f t="shared" si="6"/>
        <v>1</v>
      </c>
    </row>
    <row r="27" spans="5:29" ht="16.5" hidden="1" customHeight="1">
      <c r="E27" s="2"/>
      <c r="F27" s="167"/>
      <c r="G27" s="167"/>
      <c r="H27" s="167"/>
      <c r="I27" s="167"/>
      <c r="J27" s="167"/>
      <c r="K27" s="167"/>
      <c r="L27" s="167"/>
      <c r="M27" s="167"/>
      <c r="N27" s="167"/>
      <c r="O27" s="167"/>
      <c r="P27" s="167"/>
      <c r="Q27" s="167"/>
      <c r="R27" s="167"/>
      <c r="S27" s="167"/>
      <c r="T27" s="167"/>
      <c r="U27" s="167"/>
      <c r="V27" s="167"/>
      <c r="W27" s="167"/>
      <c r="X27" s="167"/>
      <c r="Y27" s="168"/>
    </row>
    <row r="28" spans="5:29" ht="20.100000000000001" customHeight="1">
      <c r="E28" s="105"/>
      <c r="F28" s="51" t="s">
        <v>392</v>
      </c>
      <c r="G28" s="51" t="s">
        <v>19</v>
      </c>
      <c r="H28" s="44">
        <f>+IFERROR(IF(COUNT(H14:H27),ROUND(SUM(H14:H27),0),""),"")</f>
        <v>11905055</v>
      </c>
      <c r="I28" s="44" t="str">
        <f>+IFERROR(IF(COUNT(I14:I27),ROUND(SUM(I14:I27),0),""),"")</f>
        <v/>
      </c>
      <c r="J28" s="44" t="str">
        <f>+IFERROR(IF(COUNT(J14:J27),ROUND(SUM(J14:J27),0),""),"")</f>
        <v/>
      </c>
      <c r="K28" s="44">
        <f>+IFERROR(IF(COUNT(K14:K27),ROUND(SUM(K14:K27),0),""),"")</f>
        <v>11905055</v>
      </c>
      <c r="L28" s="14">
        <f>+IFERROR(IF(COUNT(K28),ROUND(K28/'Shareholding Pattern'!$L$78*100,2),""),0)</f>
        <v>9.23</v>
      </c>
      <c r="M28" s="29">
        <f>+IFERROR(IF(COUNT(M14:M27),ROUND(SUM(M14:M27),0),""),"")</f>
        <v>11905055</v>
      </c>
      <c r="N28" s="29" t="str">
        <f>+IFERROR(IF(COUNT(N14:N27),ROUND(SUM(N14:N27),0),""),"")</f>
        <v/>
      </c>
      <c r="O28" s="29">
        <f>+IFERROR(IF(COUNT(O14:O27),ROUND(SUM(O14:O27),0),""),"")</f>
        <v>11905055</v>
      </c>
      <c r="P28" s="14">
        <f>+IFERROR(IF(COUNT(O28),ROUND(O28/('Shareholding Pattern'!$P$79)*100,2),""),0)</f>
        <v>9.23</v>
      </c>
      <c r="Q28" s="44" t="str">
        <f>+IFERROR(IF(COUNT(Q14:Q27),ROUND(SUM(Q14:Q27),0),""),"")</f>
        <v/>
      </c>
      <c r="R28" s="44" t="str">
        <f>+IFERROR(IF(COUNT(R14:R27),ROUND(SUM(R14:R27),0),""),"")</f>
        <v/>
      </c>
      <c r="S28" s="44" t="str">
        <f>+IFERROR(IF(COUNT(S14:S27),ROUND(SUM(S14:S27),0),""),"")</f>
        <v/>
      </c>
      <c r="T28" s="14">
        <f>+IFERROR(IF(COUNT(K28,S28),ROUND(SUM(S28,K28)/SUM('Shareholding Pattern'!$L$78,'Shareholding Pattern'!$T$78)*100,2),""),0)</f>
        <v>9.23</v>
      </c>
      <c r="U28" s="44" t="str">
        <f>+IFERROR(IF(COUNT(U14:U27),ROUND(SUM(U14:U27),0),""),"")</f>
        <v/>
      </c>
      <c r="V28" s="14" t="str">
        <f>+IFERROR(IF(COUNT(U28),ROUND(SUM(U28)/SUM(K28)*100,2),""),0)</f>
        <v/>
      </c>
      <c r="W28" s="44" t="str">
        <f>+IFERROR(IF(COUNT(W14:W27),ROUND(SUM(W14:W27),0),""),"")</f>
        <v/>
      </c>
      <c r="X28" s="14" t="str">
        <f>+IFERROR(IF(COUNT(W28),ROUND(SUM(W28)/SUM(K28)*100,2),""),0)</f>
        <v/>
      </c>
      <c r="Y28" s="44">
        <f>+IFERROR(IF(COUNT(Y14:Y27),ROUND(SUM(Y14:Y27),0),""),"")</f>
        <v>11905055</v>
      </c>
    </row>
  </sheetData>
  <sheetProtection algorithmName="SHA-512" hashValue="mPYcw3VheG7jBUe7YsWwuY5WQJCLiLxczvNLLc6TgOn9TUKCBZt8FJOFW5O6RVgqtalRBsLDVYlk7A5bkRQ0XA==" saltValue="c5T/QuuXJLpDoKg8wXFMRQ==" spinCount="100000"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Y15:Y26">
      <formula1>K13</formula1>
    </dataValidation>
    <dataValidation type="whole" operator="lessThanOrEqual" allowBlank="1" showInputMessage="1" showErrorMessage="1" sqref="U13 U15:U26">
      <formula1>H13</formula1>
    </dataValidation>
    <dataValidation type="whole" operator="lessThanOrEqual" allowBlank="1" showInputMessage="1" showErrorMessage="1" sqref="W13 W15:W26">
      <formula1>H13</formula1>
    </dataValidation>
    <dataValidation type="whole" operator="greaterThanOrEqual" allowBlank="1" showInputMessage="1" showErrorMessage="1" sqref="Q13:R13 H13:J13 M13:N13 M15:N26 Q15:R26 H15:J26">
      <formula1>0</formula1>
    </dataValidation>
    <dataValidation type="textLength" operator="equal" allowBlank="1" showInputMessage="1" showErrorMessage="1" prompt="[A-Z][A-Z][A-Z][A-Z][A-Z][0-9][0-9][0-9][0-9][A-Z]_x000a__x000a_In absence of PAN write : ZZZZZ9999Z" sqref="G13 G15:G26">
      <formula1>10</formula1>
    </dataValidation>
    <dataValidation type="list" allowBlank="1" showInputMessage="1" showErrorMessage="1" sqref="AA13 AA15:AA26">
      <formula1>$AR$2:$AS$2</formula1>
    </dataValidation>
  </dataValidations>
  <hyperlinks>
    <hyperlink ref="G28" location="'Shareholding Pattern'!F14" display="Total"/>
    <hyperlink ref="F28" location="'Shareholding Pattern'!F14" display="Tota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25</xdr:col>
                    <xdr:colOff>57150</xdr:colOff>
                    <xdr:row>14</xdr:row>
                    <xdr:rowOff>57150</xdr:rowOff>
                  </from>
                  <to>
                    <xdr:col>25</xdr:col>
                    <xdr:colOff>1304925</xdr:colOff>
                    <xdr:row>14</xdr:row>
                    <xdr:rowOff>257175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25</xdr:col>
                    <xdr:colOff>57150</xdr:colOff>
                    <xdr:row>15</xdr:row>
                    <xdr:rowOff>57150</xdr:rowOff>
                  </from>
                  <to>
                    <xdr:col>25</xdr:col>
                    <xdr:colOff>1304925</xdr:colOff>
                    <xdr:row>15</xdr:row>
                    <xdr:rowOff>257175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25</xdr:col>
                    <xdr:colOff>57150</xdr:colOff>
                    <xdr:row>16</xdr:row>
                    <xdr:rowOff>57150</xdr:rowOff>
                  </from>
                  <to>
                    <xdr:col>25</xdr:col>
                    <xdr:colOff>1304925</xdr:colOff>
                    <xdr:row>16</xdr:row>
                    <xdr:rowOff>257175</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25</xdr:col>
                    <xdr:colOff>57150</xdr:colOff>
                    <xdr:row>17</xdr:row>
                    <xdr:rowOff>57150</xdr:rowOff>
                  </from>
                  <to>
                    <xdr:col>25</xdr:col>
                    <xdr:colOff>1304925</xdr:colOff>
                    <xdr:row>17</xdr:row>
                    <xdr:rowOff>257175</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25</xdr:col>
                    <xdr:colOff>57150</xdr:colOff>
                    <xdr:row>18</xdr:row>
                    <xdr:rowOff>57150</xdr:rowOff>
                  </from>
                  <to>
                    <xdr:col>25</xdr:col>
                    <xdr:colOff>1304925</xdr:colOff>
                    <xdr:row>18</xdr:row>
                    <xdr:rowOff>257175</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25</xdr:col>
                    <xdr:colOff>57150</xdr:colOff>
                    <xdr:row>19</xdr:row>
                    <xdr:rowOff>57150</xdr:rowOff>
                  </from>
                  <to>
                    <xdr:col>25</xdr:col>
                    <xdr:colOff>1304925</xdr:colOff>
                    <xdr:row>19</xdr:row>
                    <xdr:rowOff>257175</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25</xdr:col>
                    <xdr:colOff>57150</xdr:colOff>
                    <xdr:row>20</xdr:row>
                    <xdr:rowOff>57150</xdr:rowOff>
                  </from>
                  <to>
                    <xdr:col>25</xdr:col>
                    <xdr:colOff>1304925</xdr:colOff>
                    <xdr:row>20</xdr:row>
                    <xdr:rowOff>257175</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25</xdr:col>
                    <xdr:colOff>57150</xdr:colOff>
                    <xdr:row>21</xdr:row>
                    <xdr:rowOff>57150</xdr:rowOff>
                  </from>
                  <to>
                    <xdr:col>25</xdr:col>
                    <xdr:colOff>1304925</xdr:colOff>
                    <xdr:row>21</xdr:row>
                    <xdr:rowOff>257175</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25</xdr:col>
                    <xdr:colOff>57150</xdr:colOff>
                    <xdr:row>22</xdr:row>
                    <xdr:rowOff>57150</xdr:rowOff>
                  </from>
                  <to>
                    <xdr:col>25</xdr:col>
                    <xdr:colOff>1304925</xdr:colOff>
                    <xdr:row>22</xdr:row>
                    <xdr:rowOff>257175</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25</xdr:col>
                    <xdr:colOff>57150</xdr:colOff>
                    <xdr:row>23</xdr:row>
                    <xdr:rowOff>57150</xdr:rowOff>
                  </from>
                  <to>
                    <xdr:col>25</xdr:col>
                    <xdr:colOff>1304925</xdr:colOff>
                    <xdr:row>23</xdr:row>
                    <xdr:rowOff>257175</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25</xdr:col>
                    <xdr:colOff>57150</xdr:colOff>
                    <xdr:row>24</xdr:row>
                    <xdr:rowOff>57150</xdr:rowOff>
                  </from>
                  <to>
                    <xdr:col>25</xdr:col>
                    <xdr:colOff>1304925</xdr:colOff>
                    <xdr:row>24</xdr:row>
                    <xdr:rowOff>257175</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25</xdr:col>
                    <xdr:colOff>57150</xdr:colOff>
                    <xdr:row>25</xdr:row>
                    <xdr:rowOff>57150</xdr:rowOff>
                  </from>
                  <to>
                    <xdr:col>25</xdr:col>
                    <xdr:colOff>1304925</xdr:colOff>
                    <xdr:row>25</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A14"/>
  <sheetViews>
    <sheetView showGridLines="0" topLeftCell="D7" workbookViewId="0">
      <selection activeCell="H12" sqref="H12"/>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0</v>
      </c>
      <c r="L1" t="s">
        <v>93</v>
      </c>
      <c r="M1" t="s">
        <v>104</v>
      </c>
      <c r="N1" t="s">
        <v>598</v>
      </c>
    </row>
    <row r="2" spans="5:27" ht="20.25" hidden="1" customHeight="1">
      <c r="F2" t="s">
        <v>615</v>
      </c>
      <c r="G2" t="s">
        <v>616</v>
      </c>
      <c r="H2" t="s">
        <v>617</v>
      </c>
      <c r="J2" t="s">
        <v>618</v>
      </c>
      <c r="K2" t="s">
        <v>619</v>
      </c>
      <c r="L2" t="s">
        <v>620</v>
      </c>
      <c r="M2" t="s">
        <v>621</v>
      </c>
      <c r="N2" t="s">
        <v>622</v>
      </c>
      <c r="O2" t="s">
        <v>623</v>
      </c>
      <c r="P2" t="s">
        <v>624</v>
      </c>
      <c r="Q2" t="s">
        <v>595</v>
      </c>
      <c r="R2" t="s">
        <v>629</v>
      </c>
      <c r="S2" t="s">
        <v>627</v>
      </c>
      <c r="T2" t="s">
        <v>597</v>
      </c>
      <c r="U2" t="s">
        <v>628</v>
      </c>
      <c r="V2" t="s">
        <v>625</v>
      </c>
    </row>
    <row r="3" spans="5:27" ht="15" hidden="1" customHeight="1">
      <c r="AA3" s="303" t="s">
        <v>600</v>
      </c>
    </row>
    <row r="4" spans="5:27" ht="15.75" hidden="1" customHeight="1">
      <c r="AA4" s="303" t="s">
        <v>601</v>
      </c>
    </row>
    <row r="5" spans="5:27" ht="13.5" hidden="1" customHeight="1">
      <c r="AA5" s="303" t="s">
        <v>602</v>
      </c>
    </row>
    <row r="6" spans="5:27" ht="17.25" hidden="1" customHeight="1">
      <c r="AA6" s="303" t="s">
        <v>603</v>
      </c>
    </row>
    <row r="7" spans="5:27">
      <c r="F7" s="531"/>
      <c r="G7" s="531"/>
      <c r="H7" s="531"/>
      <c r="I7" s="63"/>
      <c r="AA7" s="303" t="s">
        <v>604</v>
      </c>
    </row>
    <row r="8" spans="5:27">
      <c r="F8" s="532"/>
      <c r="G8" s="532"/>
      <c r="H8" s="532"/>
      <c r="I8" s="63"/>
      <c r="AA8" s="303" t="s">
        <v>605</v>
      </c>
    </row>
    <row r="9" spans="5:27" ht="60" customHeight="1">
      <c r="E9" s="529" t="s">
        <v>114</v>
      </c>
      <c r="F9" s="450" t="s">
        <v>587</v>
      </c>
      <c r="G9" s="530"/>
      <c r="H9" s="530"/>
      <c r="I9" s="530"/>
      <c r="J9" s="530"/>
      <c r="K9" s="451"/>
      <c r="L9" s="450" t="s">
        <v>592</v>
      </c>
      <c r="M9" s="530"/>
      <c r="N9" s="530"/>
      <c r="O9" s="530"/>
      <c r="P9" s="451"/>
      <c r="Q9" s="538" t="s">
        <v>593</v>
      </c>
      <c r="R9" s="538"/>
      <c r="S9" s="538"/>
      <c r="T9" s="538"/>
      <c r="U9" s="538"/>
      <c r="V9" s="447" t="s">
        <v>625</v>
      </c>
      <c r="AA9" s="303" t="s">
        <v>606</v>
      </c>
    </row>
    <row r="10" spans="5:27" ht="14.25" customHeight="1">
      <c r="E10" s="464"/>
      <c r="F10" s="447" t="s">
        <v>588</v>
      </c>
      <c r="G10" s="447" t="s">
        <v>589</v>
      </c>
      <c r="H10" s="534" t="s">
        <v>590</v>
      </c>
      <c r="I10" s="27"/>
      <c r="J10" s="447" t="s">
        <v>591</v>
      </c>
      <c r="K10" s="536" t="s">
        <v>611</v>
      </c>
      <c r="L10" s="447" t="s">
        <v>588</v>
      </c>
      <c r="M10" s="447" t="s">
        <v>589</v>
      </c>
      <c r="N10" s="534" t="s">
        <v>590</v>
      </c>
      <c r="O10" s="447" t="s">
        <v>591</v>
      </c>
      <c r="P10" s="536" t="s">
        <v>611</v>
      </c>
      <c r="Q10" s="447" t="s">
        <v>594</v>
      </c>
      <c r="R10" s="447"/>
      <c r="S10" s="447"/>
      <c r="T10" s="447"/>
      <c r="U10" s="447"/>
      <c r="V10" s="447"/>
      <c r="AA10" s="303" t="s">
        <v>607</v>
      </c>
    </row>
    <row r="11" spans="5:27" ht="47.25" customHeight="1">
      <c r="E11" s="446"/>
      <c r="F11" s="447"/>
      <c r="G11" s="447"/>
      <c r="H11" s="534"/>
      <c r="I11" s="27"/>
      <c r="J11" s="447"/>
      <c r="K11" s="537"/>
      <c r="L11" s="447"/>
      <c r="M11" s="447"/>
      <c r="N11" s="534"/>
      <c r="O11" s="447"/>
      <c r="P11" s="537"/>
      <c r="Q11" s="298" t="s">
        <v>595</v>
      </c>
      <c r="R11" s="298" t="s">
        <v>596</v>
      </c>
      <c r="S11" s="307" t="s">
        <v>627</v>
      </c>
      <c r="T11" s="298" t="s">
        <v>597</v>
      </c>
      <c r="U11" s="298" t="s">
        <v>628</v>
      </c>
      <c r="V11" s="447"/>
      <c r="AA11" s="303" t="s">
        <v>608</v>
      </c>
    </row>
    <row r="12" spans="5:27">
      <c r="E12" s="301"/>
      <c r="F12" s="535" t="s">
        <v>609</v>
      </c>
      <c r="G12" s="535"/>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33"/>
      <c r="G14" s="533"/>
      <c r="H14" s="533"/>
      <c r="I14" s="3"/>
      <c r="J14" s="35"/>
      <c r="K14" s="35"/>
      <c r="L14" s="35"/>
      <c r="M14" s="35"/>
      <c r="N14" s="35"/>
      <c r="O14" s="35"/>
      <c r="P14" s="35"/>
      <c r="Q14" s="35"/>
      <c r="R14" s="35"/>
      <c r="S14" s="35"/>
      <c r="T14" s="35"/>
      <c r="U14" s="35"/>
      <c r="V14" s="36"/>
    </row>
  </sheetData>
  <sheetProtection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formula1>$L$1:$M$1</formula1>
    </dataValidation>
    <dataValidation type="decimal" allowBlank="1" showInputMessage="1" showErrorMessage="1" prompt="Enter the value without percentage (%) symbol (.e.g. to enter 10.00%, enter it as 10.00)" sqref="Q13:S13">
      <formula1>0</formula1>
      <formula2>100</formula2>
    </dataValidation>
    <dataValidation type="list" allowBlank="1" showInputMessage="1" showErrorMessage="1" sqref="J13 O13">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124</v>
      </c>
      <c r="T9" s="447" t="s">
        <v>89</v>
      </c>
      <c r="U9" s="447" t="s">
        <v>12</v>
      </c>
      <c r="V9" s="447"/>
      <c r="W9" s="447" t="s">
        <v>13</v>
      </c>
      <c r="X9" s="447"/>
      <c r="Y9" s="447" t="s">
        <v>14</v>
      </c>
      <c r="Z9" s="447" t="s">
        <v>441</v>
      </c>
      <c r="AA9" s="529" t="s">
        <v>459</v>
      </c>
    </row>
    <row r="10" spans="5: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row>
    <row r="11" spans="5: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row>
    <row r="12" spans="5:45" s="244" customFormat="1" ht="19.5" customHeight="1">
      <c r="E12" s="8" t="s">
        <v>72</v>
      </c>
      <c r="F12" s="539" t="s">
        <v>29</v>
      </c>
      <c r="G12" s="540"/>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formula1>K13</formula1>
    </dataValidation>
    <dataValidation type="whole" operator="lessThanOrEqual" allowBlank="1" showInputMessage="1" showErrorMessage="1" sqref="U13">
      <formula1>H13</formula1>
    </dataValidation>
    <dataValidation type="whole" operator="lessThanOrEqual" allowBlank="1" showInputMessage="1" showErrorMessage="1" sqref="W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H13:J13 M13:N13">
      <formula1>0</formula1>
    </dataValidation>
    <dataValidation type="decimal" operator="lessThanOrEqual" allowBlank="1" showInputMessage="1" showErrorMessage="1" sqref="L13">
      <formula1>1</formula1>
    </dataValidation>
    <dataValidation type="list" allowBlank="1" showInputMessage="1" showErrorMessage="1" sqref="AA13">
      <formula1>$AR$2:$AS$2</formula1>
    </dataValidation>
  </dataValidations>
  <hyperlinks>
    <hyperlink ref="G16" location="'Shareholding Pattern'!F15" display="Total"/>
    <hyperlink ref="F16" location="'Shareholding Pattern'!F15" display="Total"/>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13</v>
      </c>
      <c r="X9" s="447"/>
      <c r="Y9" s="447" t="s">
        <v>14</v>
      </c>
      <c r="Z9" s="447" t="s">
        <v>441</v>
      </c>
      <c r="AA9" s="529" t="s">
        <v>459</v>
      </c>
      <c r="AR9" t="s">
        <v>337</v>
      </c>
    </row>
    <row r="10" spans="5: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c r="AR10" t="s">
        <v>338</v>
      </c>
    </row>
    <row r="11" spans="5: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16" display="Total"/>
    <hyperlink ref="F16" location="'Shareholding Pattern'!F16" display="Total"/>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suneetha</cp:lastModifiedBy>
  <cp:lastPrinted>2016-09-08T06:44:45Z</cp:lastPrinted>
  <dcterms:created xsi:type="dcterms:W3CDTF">2015-12-16T12:56:50Z</dcterms:created>
  <dcterms:modified xsi:type="dcterms:W3CDTF">2024-04-11T03:39:05Z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